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240" windowWidth="25200" windowHeight="11745"/>
  </bookViews>
  <sheets>
    <sheet name="DIP GWOD 1.2.2b" sheetId="3" r:id="rId1"/>
  </sheets>
  <definedNames>
    <definedName name="_xlnm.Print_Area" localSheetId="0">'DIP GWOD 1.2.2b'!$A$1:$Q$32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/>
  <c r="E13"/>
  <c r="D13"/>
  <c r="I30"/>
  <c r="I29"/>
  <c r="I27"/>
  <c r="J27" s="1"/>
  <c r="I26"/>
  <c r="I25"/>
  <c r="I24"/>
  <c r="I23"/>
  <c r="I22"/>
  <c r="I20"/>
  <c r="I19"/>
  <c r="I18"/>
  <c r="I17"/>
  <c r="J17" s="1"/>
  <c r="I16"/>
  <c r="F13" l="1"/>
  <c r="H13"/>
  <c r="I31" l="1"/>
  <c r="E9" l="1"/>
  <c r="E11" s="1"/>
  <c r="E14" s="1"/>
  <c r="F9"/>
  <c r="F11" s="1"/>
  <c r="F14" s="1"/>
  <c r="G9"/>
  <c r="G11" s="1"/>
  <c r="G14" s="1"/>
  <c r="D9"/>
  <c r="D11" s="1"/>
  <c r="D14" s="1"/>
  <c r="D12" l="1"/>
  <c r="F12"/>
  <c r="G12"/>
  <c r="I14" l="1"/>
  <c r="J14" s="1"/>
  <c r="E12"/>
  <c r="I13"/>
  <c r="I28"/>
  <c r="I21"/>
  <c r="J21" s="1"/>
  <c r="J25" l="1"/>
  <c r="J13"/>
  <c r="K30"/>
  <c r="K27"/>
  <c r="J30"/>
  <c r="K19"/>
  <c r="J19"/>
  <c r="K17"/>
  <c r="K9"/>
  <c r="J16"/>
  <c r="K21"/>
  <c r="L21" s="1"/>
  <c r="K25"/>
  <c r="K16"/>
  <c r="I12"/>
  <c r="J9" s="1"/>
  <c r="L16" l="1"/>
  <c r="L30"/>
  <c r="L25"/>
  <c r="L27"/>
  <c r="L17"/>
  <c r="L19"/>
  <c r="L9"/>
</calcChain>
</file>

<file path=xl/sharedStrings.xml><?xml version="1.0" encoding="utf-8"?>
<sst xmlns="http://schemas.openxmlformats.org/spreadsheetml/2006/main" count="67" uniqueCount="47">
  <si>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</si>
  <si>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</si>
  <si>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</si>
  <si>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</si>
  <si>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</si>
  <si>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</si>
  <si>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</si>
  <si>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</si>
  <si>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</si>
  <si>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suma wydatków kwalifikowalnych</t>
  </si>
  <si>
    <t>Wnioskowany poziom dofinansowania w %</t>
  </si>
  <si>
    <t>Kat. 1. Przygotowanie dokumentacji projektu</t>
  </si>
  <si>
    <t>Kat. 2. Roboty i materiały budowlane</t>
  </si>
  <si>
    <t>Kat. 3. Wartości Niematerialne i Prawne</t>
  </si>
  <si>
    <t>Kat. 4. Nieruchomości zabudowane</t>
  </si>
  <si>
    <t>Kat. 5. Nieruchomości niezabudowane</t>
  </si>
  <si>
    <t>Kat. 6. Szkolenia</t>
  </si>
  <si>
    <t>Kat. 7. Środki trwałe</t>
  </si>
  <si>
    <t>Maksymalna możliwa wielkość dofinansowania</t>
  </si>
  <si>
    <t>Wnioskowana wielkość dofinansowania w zł</t>
  </si>
  <si>
    <t>Poprawność danych</t>
  </si>
  <si>
    <t>Maksymalny dozwolony udział</t>
  </si>
  <si>
    <t>Udział wnioskowany</t>
  </si>
  <si>
    <t>Sumy:</t>
  </si>
  <si>
    <t>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</si>
  <si>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</si>
  <si>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</si>
  <si>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</si>
  <si>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</si>
  <si>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</si>
  <si>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</si>
  <si>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</si>
  <si>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</si>
  <si>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>Kat. 8. Usługi doradcze</t>
  </si>
  <si>
    <t>Kat. 11. Wkład niepieniężny</t>
  </si>
  <si>
    <t>Kat. 12. Koszty operacyjne</t>
  </si>
  <si>
    <t>Kat. 13. Wyposażenie</t>
  </si>
  <si>
    <t>Kat. 14. Informacja i promocja</t>
  </si>
  <si>
    <t>Kat. 15. Koszty podróży i zakwaterowania</t>
  </si>
  <si>
    <t>Kat. 9.1. Wydatki/koszty osobowe związane z zarządzaniem projektu</t>
  </si>
  <si>
    <r>
      <t xml:space="preserve">Kat. 9.2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</si>
  <si>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10. Wydatki/koszty osobowe związane z zaangażowaniem personelu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</si>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</sst>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3">
    <xf numFmtId="0" fontId="0" fillId="0" borderId="0" xfId="0"/>
    <xf numFmtId="9" fontId="0" fillId="3" borderId="1" xfId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9" fontId="0" fillId="3" borderId="19" xfId="1" applyFont="1" applyFill="1" applyBorder="1" applyAlignment="1" applyProtection="1">
      <alignment horizontal="center" vertical="center"/>
      <protection hidden="1"/>
    </xf>
    <xf numFmtId="10" fontId="0" fillId="0" borderId="19" xfId="0" applyNumberFormat="1" applyFill="1" applyBorder="1" applyAlignment="1" applyProtection="1">
      <alignment horizontal="center" vertical="center"/>
      <protection locked="0"/>
    </xf>
    <xf numFmtId="10" fontId="0" fillId="3" borderId="16" xfId="0" applyNumberFormat="1" applyFill="1" applyBorder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43" fontId="0" fillId="3" borderId="19" xfId="0" applyNumberFormat="1" applyFill="1" applyBorder="1" applyAlignment="1" applyProtection="1">
      <alignment horizontal="center" vertical="center"/>
      <protection hidden="1"/>
    </xf>
    <xf numFmtId="10" fontId="0" fillId="3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left" vertical="center" wrapText="1" indent="1"/>
      <protection hidden="1"/>
    </xf>
    <xf numFmtId="0" fontId="0" fillId="3" borderId="12" xfId="0" applyFill="1" applyBorder="1" applyAlignment="1" applyProtection="1">
      <alignment horizontal="left" vertical="center" wrapText="1" indent="1"/>
      <protection hidden="1"/>
    </xf>
    <xf numFmtId="0" fontId="2" fillId="3" borderId="19" xfId="0" applyFont="1" applyFill="1" applyBorder="1" applyAlignment="1" applyProtection="1">
      <alignment horizontal="left" vertical="center" wrapText="1" indent="1"/>
      <protection hidden="1"/>
    </xf>
    <xf numFmtId="0" fontId="0" fillId="3" borderId="14" xfId="0" applyFill="1" applyBorder="1" applyAlignment="1" applyProtection="1">
      <alignment horizontal="left" vertical="center" wrapText="1" indent="1"/>
      <protection hidden="1"/>
    </xf>
    <xf numFmtId="0" fontId="2" fillId="3" borderId="16" xfId="0" applyFont="1" applyFill="1" applyBorder="1" applyAlignment="1" applyProtection="1">
      <alignment horizontal="left" vertical="center" wrapText="1" indent="1"/>
      <protection hidden="1"/>
    </xf>
    <xf numFmtId="10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30" xfId="0" applyFill="1" applyBorder="1" applyAlignment="1" applyProtection="1">
      <alignment horizontal="center" vertical="center"/>
      <protection hidden="1"/>
    </xf>
    <xf numFmtId="0" fontId="0" fillId="3" borderId="15" xfId="0" applyFont="1" applyFill="1" applyBorder="1" applyAlignment="1" applyProtection="1">
      <alignment horizontal="center" vertical="center" wrapText="1"/>
      <protection hidden="1"/>
    </xf>
    <xf numFmtId="0" fontId="0" fillId="3" borderId="16" xfId="0" applyFont="1" applyFill="1" applyBorder="1" applyAlignment="1" applyProtection="1">
      <alignment horizontal="center" vertical="center" wrapText="1"/>
      <protection hidden="1"/>
    </xf>
    <xf numFmtId="9" fontId="0" fillId="3" borderId="3" xfId="1" applyFont="1" applyFill="1" applyBorder="1" applyAlignment="1" applyProtection="1">
      <alignment horizontal="center" vertical="center"/>
      <protection hidden="1"/>
    </xf>
    <xf numFmtId="10" fontId="0" fillId="0" borderId="3" xfId="0" applyNumberFormat="1" applyFill="1" applyBorder="1" applyAlignment="1" applyProtection="1">
      <alignment horizontal="center" vertical="center"/>
      <protection locked="0"/>
    </xf>
    <xf numFmtId="1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3" xfId="0" applyNumberFormat="1" applyFill="1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left" vertical="center" wrapText="1" indent="1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vertical="center"/>
      <protection hidden="1"/>
    </xf>
    <xf numFmtId="43" fontId="5" fillId="3" borderId="27" xfId="0" applyNumberFormat="1" applyFont="1" applyFill="1" applyBorder="1" applyAlignment="1" applyProtection="1">
      <alignment horizontal="center" vertical="center"/>
      <protection hidden="1"/>
    </xf>
    <xf numFmtId="43" fontId="6" fillId="3" borderId="27" xfId="0" applyNumberFormat="1" applyFont="1" applyFill="1" applyBorder="1" applyAlignment="1" applyProtection="1">
      <alignment horizontal="center" vertical="center"/>
      <protection hidden="1"/>
    </xf>
    <xf numFmtId="9" fontId="0" fillId="3" borderId="30" xfId="1" applyFont="1" applyFill="1" applyBorder="1" applyAlignment="1" applyProtection="1">
      <alignment horizontal="center" vertical="center"/>
      <protection hidden="1"/>
    </xf>
    <xf numFmtId="4" fontId="0" fillId="3" borderId="30" xfId="0" applyNumberFormat="1" applyFill="1" applyBorder="1" applyAlignment="1" applyProtection="1">
      <alignment horizontal="center" vertical="center"/>
      <protection hidden="1"/>
    </xf>
    <xf numFmtId="0" fontId="3" fillId="2" borderId="33" xfId="0" applyFont="1" applyFill="1" applyBorder="1" applyAlignment="1" applyProtection="1">
      <alignment horizontal="center" vertical="center"/>
      <protection hidden="1"/>
    </xf>
    <xf numFmtId="10" fontId="1" fillId="3" borderId="19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43" fontId="0" fillId="3" borderId="34" xfId="0" applyNumberFormat="1" applyFill="1" applyBorder="1" applyAlignment="1" applyProtection="1">
      <alignment horizontal="center" vertical="center"/>
      <protection hidden="1"/>
    </xf>
    <xf numFmtId="4" fontId="0" fillId="3" borderId="9" xfId="0" applyNumberFormat="1" applyFill="1" applyBorder="1" applyAlignment="1" applyProtection="1">
      <alignment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37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43" fontId="0" fillId="3" borderId="39" xfId="0" applyNumberFormat="1" applyFill="1" applyBorder="1" applyAlignment="1" applyProtection="1">
      <alignment vertical="center"/>
      <protection hidden="1"/>
    </xf>
    <xf numFmtId="43" fontId="0" fillId="3" borderId="34" xfId="0" applyNumberFormat="1" applyFill="1" applyBorder="1" applyAlignment="1" applyProtection="1">
      <alignment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3" fontId="0" fillId="3" borderId="40" xfId="0" applyNumberFormat="1" applyFill="1" applyBorder="1" applyAlignment="1" applyProtection="1">
      <alignment vertical="center"/>
      <protection hidden="1"/>
    </xf>
    <xf numFmtId="10" fontId="0" fillId="3" borderId="17" xfId="0" applyNumberForma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7" fillId="3" borderId="19" xfId="0" applyFont="1" applyFill="1" applyBorder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4" xfId="0" applyNumberFormat="1" applyFill="1" applyBorder="1" applyAlignment="1" applyProtection="1">
      <alignment vertical="center"/>
      <protection hidden="1"/>
    </xf>
    <xf numFmtId="43" fontId="0" fillId="3" borderId="15" xfId="0" applyNumberFormat="1" applyFill="1" applyBorder="1" applyAlignment="1" applyProtection="1">
      <alignment vertical="center"/>
      <protection hidden="1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10" fontId="0" fillId="3" borderId="11" xfId="0" applyNumberFormat="1" applyFill="1" applyBorder="1" applyAlignment="1" applyProtection="1">
      <alignment horizontal="center" vertical="center"/>
      <protection hidden="1"/>
    </xf>
    <xf numFmtId="10" fontId="0" fillId="3" borderId="35" xfId="0" applyNumberForma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horizontal="center" vertical="center"/>
      <protection hidden="1"/>
    </xf>
    <xf numFmtId="43" fontId="0" fillId="3" borderId="30" xfId="0" applyNumberFormat="1" applyFill="1" applyBorder="1" applyAlignment="1" applyProtection="1">
      <alignment horizontal="center" vertical="center"/>
      <protection hidden="1"/>
    </xf>
    <xf numFmtId="10" fontId="0" fillId="3" borderId="3" xfId="1" applyNumberFormat="1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0" fillId="3" borderId="29" xfId="0" applyFont="1" applyFill="1" applyBorder="1" applyAlignment="1" applyProtection="1">
      <alignment horizontal="center" vertical="center" wrapText="1"/>
      <protection hidden="1"/>
    </xf>
    <xf numFmtId="0" fontId="0" fillId="3" borderId="33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21" xfId="0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1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2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3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4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6" xfId="2" applyNumberFormat="1" applyFont="1" applyFill="1" applyBorder="1" applyAlignment="1" applyProtection="1">
      <alignment horizontal="left" vertical="center" wrapText="1" indent="1"/>
      <protection hidden="1"/>
    </xf>
    <xf numFmtId="0" fontId="0" fillId="3" borderId="18" xfId="0" applyFill="1" applyBorder="1" applyAlignment="1" applyProtection="1">
      <alignment horizontal="center" vertical="center" wrapTex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19" xfId="0" applyFont="1" applyFill="1" applyBorder="1" applyAlignment="1" applyProtection="1">
      <alignment horizontal="right" vertical="center" indent="1"/>
      <protection hidden="1"/>
    </xf>
    <xf numFmtId="0" fontId="5" fillId="3" borderId="40" xfId="0" applyFont="1" applyFill="1" applyBorder="1" applyAlignment="1" applyProtection="1">
      <alignment horizontal="right" vertical="center" indent="1"/>
      <protection hidden="1"/>
    </xf>
    <xf numFmtId="0" fontId="5" fillId="3" borderId="31" xfId="0" applyFont="1" applyFill="1" applyBorder="1" applyAlignment="1" applyProtection="1">
      <alignment horizontal="right" vertical="center" indent="1"/>
      <protection hidden="1"/>
    </xf>
    <xf numFmtId="0" fontId="5" fillId="3" borderId="44" xfId="0" applyFont="1" applyFill="1" applyBorder="1" applyAlignment="1" applyProtection="1">
      <alignment horizontal="right" vertical="center" indent="1"/>
      <protection hidden="1"/>
    </xf>
    <xf numFmtId="0" fontId="5" fillId="3" borderId="34" xfId="0" applyFont="1" applyFill="1" applyBorder="1" applyAlignment="1" applyProtection="1">
      <alignment horizontal="right" vertical="center" indent="1"/>
      <protection hidden="1"/>
    </xf>
    <xf numFmtId="0" fontId="5" fillId="3" borderId="42" xfId="0" applyFont="1" applyFill="1" applyBorder="1" applyAlignment="1" applyProtection="1">
      <alignment horizontal="right" vertical="center" indent="1"/>
      <protection hidden="1"/>
    </xf>
    <xf numFmtId="0" fontId="0" fillId="3" borderId="45" xfId="0" applyFill="1" applyBorder="1" applyAlignment="1" applyProtection="1">
      <alignment horizontal="right" vertical="center" wrapText="1" indent="1"/>
      <protection hidden="1"/>
    </xf>
    <xf numFmtId="0" fontId="0" fillId="3" borderId="33" xfId="0" applyFill="1" applyBorder="1" applyAlignment="1" applyProtection="1">
      <alignment horizontal="right" vertical="center" wrapText="1" indent="1"/>
      <protection hidden="1"/>
    </xf>
    <xf numFmtId="0" fontId="0" fillId="3" borderId="25" xfId="0" applyFill="1" applyBorder="1" applyAlignment="1" applyProtection="1">
      <alignment horizontal="right" vertical="center" wrapText="1" indent="1"/>
      <protection hidden="1"/>
    </xf>
    <xf numFmtId="0" fontId="0" fillId="3" borderId="6" xfId="0" applyFill="1" applyBorder="1" applyAlignment="1" applyProtection="1">
      <alignment horizontal="right" vertical="center" wrapText="1" indent="1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165" fontId="0" fillId="0" borderId="41" xfId="0" applyNumberFormat="1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165" fontId="0" fillId="0" borderId="43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right" vertical="center" wrapText="1" indent="1"/>
      <protection hidden="1"/>
    </xf>
    <xf numFmtId="0" fontId="0" fillId="3" borderId="23" xfId="0" applyFill="1" applyBorder="1" applyAlignment="1" applyProtection="1">
      <alignment horizontal="right" vertical="center" wrapText="1" indent="1"/>
      <protection hidden="1"/>
    </xf>
    <xf numFmtId="0" fontId="0" fillId="3" borderId="8" xfId="0" applyFill="1" applyBorder="1" applyAlignment="1" applyProtection="1">
      <alignment horizontal="right" vertical="center" wrapText="1" indent="1"/>
      <protection hidden="1"/>
    </xf>
  </cellXfs>
  <cellStyles count="3">
    <cellStyle name="Normalny" xfId="0" builtinId="0"/>
    <cellStyle name="Procentowy" xfId="1" builtinId="5"/>
    <cellStyle name="Walutowy" xfId="2" builtinId="4"/>
  </cellStyles>
  <dxfs count="7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45"/>
  <sheetViews>
    <sheetView tabSelected="1" zoomScale="70" zoomScaleNormal="70" zoomScaleSheetLayoutView="85" workbookViewId="0">
      <pane ySplit="15" topLeftCell="A16" activePane="bottomLeft" state="frozenSplit"/>
      <selection pane="bottomLeft" activeCell="S8" sqref="S8"/>
    </sheetView>
  </sheetViews>
  <sheetFormatPr defaultRowHeight="15"/>
  <cols>
    <col min="1" max="1" width="3.42578125" style="4" customWidth="1"/>
    <col min="2" max="2" width="42.42578125" style="4" customWidth="1"/>
    <col min="3" max="3" width="17.28515625" style="4" customWidth="1"/>
    <col min="4" max="4" width="16.5703125" style="4" customWidth="1"/>
    <col min="5" max="5" width="21.85546875" style="4" customWidth="1"/>
    <col min="6" max="6" width="19.28515625" style="4" customWidth="1"/>
    <col min="7" max="7" width="16.28515625" style="4" customWidth="1"/>
    <col min="8" max="8" width="2.7109375" style="4" hidden="1" customWidth="1"/>
    <col min="9" max="9" width="21" style="4" customWidth="1"/>
    <col min="10" max="10" width="35.7109375" style="2" customWidth="1"/>
    <col min="11" max="11" width="27.28515625" style="2" customWidth="1"/>
    <col min="12" max="12" width="35.140625" style="2" customWidth="1"/>
    <col min="13" max="13" width="3.5703125" style="2" customWidth="1"/>
    <col min="14" max="14" width="13.42578125" style="2" bestFit="1" customWidth="1"/>
    <col min="15" max="19" width="9.140625" style="2"/>
    <col min="20" max="20" width="8.42578125" style="2" customWidth="1"/>
    <col min="21" max="29" width="9.140625" style="3"/>
    <col min="30" max="16384" width="9.140625" style="4"/>
  </cols>
  <sheetData>
    <row r="1" spans="2:13" ht="18.75">
      <c r="B1" s="45" t="s">
        <v>42</v>
      </c>
    </row>
    <row r="2" spans="2:13" ht="21.75" customHeight="1">
      <c r="B2" s="4" t="s">
        <v>28</v>
      </c>
    </row>
    <row r="3" spans="2:13">
      <c r="B3" s="4" t="s">
        <v>29</v>
      </c>
    </row>
    <row r="4" spans="2:13">
      <c r="B4" s="4" t="s">
        <v>27</v>
      </c>
    </row>
    <row r="5" spans="2:13">
      <c r="B5" s="4" t="s">
        <v>31</v>
      </c>
    </row>
    <row r="6" spans="2:13" ht="15.75" thickBot="1">
      <c r="B6" s="4" t="s">
        <v>30</v>
      </c>
    </row>
    <row r="7" spans="2:13" ht="44.25" customHeight="1" thickBot="1">
      <c r="B7" s="102"/>
      <c r="C7" s="103"/>
      <c r="D7" s="43" t="s">
        <v>0</v>
      </c>
      <c r="E7" s="70" t="s">
        <v>43</v>
      </c>
      <c r="F7" s="70" t="s">
        <v>44</v>
      </c>
      <c r="G7" s="70" t="s">
        <v>45</v>
      </c>
      <c r="H7" s="37"/>
      <c r="I7" s="83" t="s">
        <v>23</v>
      </c>
      <c r="J7" s="81" t="s">
        <v>25</v>
      </c>
      <c r="K7" s="100" t="s">
        <v>7</v>
      </c>
      <c r="L7" s="97" t="s">
        <v>32</v>
      </c>
    </row>
    <row r="8" spans="2:13">
      <c r="B8" s="104" t="s">
        <v>5</v>
      </c>
      <c r="C8" s="105"/>
      <c r="D8" s="66" t="s">
        <v>2</v>
      </c>
      <c r="E8" s="67" t="s">
        <v>2</v>
      </c>
      <c r="F8" s="67" t="s">
        <v>2</v>
      </c>
      <c r="G8" s="71" t="s">
        <v>2</v>
      </c>
      <c r="H8" s="29"/>
      <c r="I8" s="84"/>
      <c r="J8" s="82"/>
      <c r="K8" s="101"/>
      <c r="L8" s="98"/>
    </row>
    <row r="9" spans="2:13" ht="26.25" customHeight="1" thickBot="1">
      <c r="B9" s="104" t="s">
        <v>6</v>
      </c>
      <c r="C9" s="105"/>
      <c r="D9" s="32">
        <f>IF(D8=$D$39,25%,IF(D8=$D$40,35%,IF(D8=$D$41,45%,45%)))</f>
        <v>0.45</v>
      </c>
      <c r="E9" s="1">
        <f>IF(E8=$D$39,25%,IF(E8=$D$40,35%,IF(E8=$D$41,45%,45%)))</f>
        <v>0.45</v>
      </c>
      <c r="F9" s="1">
        <f>IF(F8=$D$39,25%,IF(F8=$D$40,35%,IF(F8=$D$41,45%,45%)))</f>
        <v>0.45</v>
      </c>
      <c r="G9" s="16">
        <f>IF(G8=$D$39,25%,IF(G8=$D$40,35%,IF(G8=$D$41,45%,45%)))</f>
        <v>0.45</v>
      </c>
      <c r="H9" s="41"/>
      <c r="I9" s="84"/>
      <c r="J9" s="77">
        <f>IF(I12=0,0,I12/I13)</f>
        <v>0.45</v>
      </c>
      <c r="K9" s="22">
        <f>IF(I13=0,0,I14/I13)</f>
        <v>0.12</v>
      </c>
      <c r="L9" s="18">
        <f>J9-K9</f>
        <v>0.33</v>
      </c>
    </row>
    <row r="10" spans="2:13" ht="18" customHeight="1">
      <c r="B10" s="104" t="s">
        <v>10</v>
      </c>
      <c r="C10" s="105"/>
      <c r="D10" s="33">
        <v>0.45</v>
      </c>
      <c r="E10" s="11">
        <v>0.01</v>
      </c>
      <c r="F10" s="11">
        <v>0.01</v>
      </c>
      <c r="G10" s="17">
        <v>0.01</v>
      </c>
      <c r="H10" s="29"/>
      <c r="I10" s="84"/>
      <c r="J10" s="111" t="s">
        <v>26</v>
      </c>
      <c r="K10" s="112"/>
      <c r="L10" s="115">
        <v>50</v>
      </c>
    </row>
    <row r="11" spans="2:13" ht="21" customHeight="1">
      <c r="B11" s="104" t="s">
        <v>10</v>
      </c>
      <c r="C11" s="105"/>
      <c r="D11" s="34">
        <f>IF(D10&gt;D9, "Popraw wartość",D10)</f>
        <v>0.45</v>
      </c>
      <c r="E11" s="28">
        <f t="shared" ref="E11:G11" si="0">IF(E10&gt;E9, "Popraw wartość",E10)</f>
        <v>0.01</v>
      </c>
      <c r="F11" s="28">
        <f t="shared" si="0"/>
        <v>0.01</v>
      </c>
      <c r="G11" s="44">
        <f t="shared" si="0"/>
        <v>0.01</v>
      </c>
      <c r="H11" s="29"/>
      <c r="I11" s="85"/>
      <c r="J11" s="113"/>
      <c r="K11" s="114"/>
      <c r="L11" s="116"/>
    </row>
    <row r="12" spans="2:13" ht="40.5" customHeight="1">
      <c r="B12" s="104" t="s">
        <v>18</v>
      </c>
      <c r="C12" s="105"/>
      <c r="D12" s="35">
        <f>D13*D9</f>
        <v>2812500</v>
      </c>
      <c r="E12" s="19">
        <f>E13*E9</f>
        <v>2812500</v>
      </c>
      <c r="F12" s="19">
        <f>F13*F9</f>
        <v>2812500</v>
      </c>
      <c r="G12" s="21">
        <f>G13*G9</f>
        <v>2812500</v>
      </c>
      <c r="H12" s="42"/>
      <c r="I12" s="39">
        <f>D12+E12+F12+G12</f>
        <v>11250000</v>
      </c>
      <c r="J12" s="78"/>
      <c r="K12" s="120" t="s">
        <v>46</v>
      </c>
      <c r="L12" s="117">
        <v>5000</v>
      </c>
    </row>
    <row r="13" spans="2:13" ht="36.75" customHeight="1">
      <c r="B13" s="104" t="s">
        <v>8</v>
      </c>
      <c r="C13" s="105"/>
      <c r="D13" s="35">
        <f>SUM(D16:D31)</f>
        <v>6250000</v>
      </c>
      <c r="E13" s="19">
        <f>SUM(E16:E31)</f>
        <v>6250000</v>
      </c>
      <c r="F13" s="19">
        <f t="shared" ref="F13" si="1">SUM(F16:F31)</f>
        <v>6250000</v>
      </c>
      <c r="G13" s="21">
        <f>SUM(G16:G31)</f>
        <v>6250000</v>
      </c>
      <c r="H13" s="48" t="e">
        <f>H16+H17+H18+H19+H20+H21+H22+H23+H24+H26+#REF!+H27+H28+H29+H30+H31+H25</f>
        <v>#REF!</v>
      </c>
      <c r="I13" s="40">
        <f>D13+E13+F13+G13</f>
        <v>25000000</v>
      </c>
      <c r="J13" s="79" t="str">
        <f>IF(I13&gt;25000000,"Przekroczenie maksymalnej kwoty kwalifikowalnej",IF(I13&lt;100000,"Minimalna wartość wydatków kwalifikowalnych wynosi 100 000,00 PLN","OK"))</f>
        <v>OK</v>
      </c>
      <c r="K13" s="121"/>
      <c r="L13" s="118"/>
      <c r="M13" s="14"/>
    </row>
    <row r="14" spans="2:13" ht="45" customHeight="1">
      <c r="B14" s="109" t="s">
        <v>19</v>
      </c>
      <c r="C14" s="110"/>
      <c r="D14" s="75">
        <f>D13*D11</f>
        <v>2812500</v>
      </c>
      <c r="E14" s="19">
        <f>E13*E11</f>
        <v>62500</v>
      </c>
      <c r="F14" s="19">
        <f>F13*F11</f>
        <v>62500</v>
      </c>
      <c r="G14" s="21">
        <f>G13*G11</f>
        <v>62500</v>
      </c>
      <c r="H14" s="76"/>
      <c r="I14" s="39">
        <f>D14+E14+F14+G14</f>
        <v>3000000</v>
      </c>
      <c r="J14" s="74" t="str">
        <f>IF(I14&gt;4240500,"Wysokość dofinansowania nie może przekroczyć wartości alokacji,
tj. 4 240 500,00 PLN","OK")</f>
        <v>OK</v>
      </c>
      <c r="K14" s="122"/>
      <c r="L14" s="119"/>
      <c r="M14" s="14"/>
    </row>
    <row r="15" spans="2:13" ht="30" customHeight="1" thickBot="1">
      <c r="B15" s="106"/>
      <c r="C15" s="107"/>
      <c r="D15" s="107"/>
      <c r="E15" s="107"/>
      <c r="F15" s="107"/>
      <c r="G15" s="107"/>
      <c r="H15" s="107"/>
      <c r="I15" s="108"/>
      <c r="J15" s="80" t="s">
        <v>21</v>
      </c>
      <c r="K15" s="30" t="s">
        <v>22</v>
      </c>
      <c r="L15" s="31" t="s">
        <v>20</v>
      </c>
    </row>
    <row r="16" spans="2:13" ht="30">
      <c r="B16" s="36" t="s">
        <v>11</v>
      </c>
      <c r="C16" s="23" t="s">
        <v>9</v>
      </c>
      <c r="D16" s="20">
        <v>500000</v>
      </c>
      <c r="E16" s="20">
        <v>500000</v>
      </c>
      <c r="F16" s="20">
        <v>500000</v>
      </c>
      <c r="G16" s="20">
        <v>500000</v>
      </c>
      <c r="H16" s="49"/>
      <c r="I16" s="53">
        <f>SUM(D16:G16)</f>
        <v>2000000</v>
      </c>
      <c r="J16" s="72">
        <f>IF(I16=0,0,8%)</f>
        <v>0.08</v>
      </c>
      <c r="K16" s="57">
        <f>IF(I16=0,0,I16/$I$13)</f>
        <v>0.08</v>
      </c>
      <c r="L16" s="58" t="str">
        <f>IF(I16=0,0,IF(K16&gt;J16,"Popraw dane","OK"))</f>
        <v>OK</v>
      </c>
    </row>
    <row r="17" spans="2:20" ht="25.5">
      <c r="B17" s="24" t="s">
        <v>12</v>
      </c>
      <c r="C17" s="25" t="s">
        <v>9</v>
      </c>
      <c r="D17" s="20">
        <v>3125000</v>
      </c>
      <c r="E17" s="20">
        <v>3125000</v>
      </c>
      <c r="F17" s="20">
        <v>3125000</v>
      </c>
      <c r="G17" s="20">
        <v>3125000</v>
      </c>
      <c r="H17" s="38"/>
      <c r="I17" s="54">
        <f>SUM(D17:G17)</f>
        <v>12500000</v>
      </c>
      <c r="J17" s="60">
        <f>IF(I17=0,0,50%)</f>
        <v>0.5</v>
      </c>
      <c r="K17" s="55">
        <f>IF(I17=0,0,I17/$I$13)</f>
        <v>0.5</v>
      </c>
      <c r="L17" s="59" t="str">
        <f>IF(I17=0,0,IF(K17&gt;J17,"Popraw dane","OK"))</f>
        <v>OK</v>
      </c>
    </row>
    <row r="18" spans="2:20" ht="25.5">
      <c r="B18" s="24" t="s">
        <v>13</v>
      </c>
      <c r="C18" s="25" t="s">
        <v>9</v>
      </c>
      <c r="D18" s="20">
        <v>156250</v>
      </c>
      <c r="E18" s="20">
        <v>156250</v>
      </c>
      <c r="F18" s="20">
        <v>156250</v>
      </c>
      <c r="G18" s="20">
        <v>156250</v>
      </c>
      <c r="H18" s="38"/>
      <c r="I18" s="54">
        <f>SUM(D18:G18)</f>
        <v>625000</v>
      </c>
      <c r="J18" s="73"/>
      <c r="K18" s="5"/>
      <c r="L18" s="15"/>
    </row>
    <row r="19" spans="2:20" ht="25.5">
      <c r="B19" s="24" t="s">
        <v>14</v>
      </c>
      <c r="C19" s="25" t="s">
        <v>9</v>
      </c>
      <c r="D19" s="20">
        <v>312500</v>
      </c>
      <c r="E19" s="20">
        <v>312500</v>
      </c>
      <c r="F19" s="20">
        <v>312500</v>
      </c>
      <c r="G19" s="20">
        <v>312500</v>
      </c>
      <c r="H19" s="38"/>
      <c r="I19" s="54">
        <f>SUM(D19:G19)</f>
        <v>1250000</v>
      </c>
      <c r="J19" s="86">
        <f>IF(I19+I20=0,0,10%)</f>
        <v>0.1</v>
      </c>
      <c r="K19" s="87">
        <f>IF(I19+I20=0,0,(I19+I20)/I13)</f>
        <v>0.1</v>
      </c>
      <c r="L19" s="99" t="str">
        <f>IF(I19+I20=0,0,IF(K19&gt;J19,"Popraw dane","OK"))</f>
        <v>OK</v>
      </c>
      <c r="N19" s="68"/>
    </row>
    <row r="20" spans="2:20" ht="25.5">
      <c r="B20" s="24" t="s">
        <v>15</v>
      </c>
      <c r="C20" s="25" t="s">
        <v>9</v>
      </c>
      <c r="D20" s="20">
        <v>312500</v>
      </c>
      <c r="E20" s="20">
        <v>312500</v>
      </c>
      <c r="F20" s="20">
        <v>312500</v>
      </c>
      <c r="G20" s="20">
        <v>312500</v>
      </c>
      <c r="H20" s="38"/>
      <c r="I20" s="54">
        <f>SUM(D20:G20)</f>
        <v>1250000</v>
      </c>
      <c r="J20" s="86"/>
      <c r="K20" s="87"/>
      <c r="L20" s="99"/>
    </row>
    <row r="21" spans="2:20" ht="25.5">
      <c r="B21" s="24" t="s">
        <v>16</v>
      </c>
      <c r="C21" s="25" t="s">
        <v>9</v>
      </c>
      <c r="D21" s="20">
        <v>312500</v>
      </c>
      <c r="E21" s="20">
        <v>312500</v>
      </c>
      <c r="F21" s="20">
        <v>312500</v>
      </c>
      <c r="G21" s="20">
        <v>312500</v>
      </c>
      <c r="H21" s="38"/>
      <c r="I21" s="54">
        <f t="shared" ref="I21:I31" si="2">SUM(D21:G21)</f>
        <v>1250000</v>
      </c>
      <c r="J21" s="60">
        <f>IF(I21=0,0,5%)</f>
        <v>0.05</v>
      </c>
      <c r="K21" s="55">
        <f>IF(I21=0,0,I21/$I$13)</f>
        <v>0.05</v>
      </c>
      <c r="L21" s="59" t="str">
        <f>IF(I21=0,"OK1",IF(K21&gt;J21,"Popraw dane","OK"))</f>
        <v>OK</v>
      </c>
    </row>
    <row r="22" spans="2:20" ht="25.5">
      <c r="B22" s="24" t="s">
        <v>17</v>
      </c>
      <c r="C22" s="25" t="s">
        <v>9</v>
      </c>
      <c r="D22" s="20">
        <v>156250</v>
      </c>
      <c r="E22" s="20">
        <v>156250</v>
      </c>
      <c r="F22" s="20">
        <v>156250</v>
      </c>
      <c r="G22" s="20">
        <v>156250</v>
      </c>
      <c r="H22" s="38"/>
      <c r="I22" s="54">
        <f t="shared" ref="I22:I27" si="3">SUM(D22:G22)</f>
        <v>625000</v>
      </c>
      <c r="J22" s="73"/>
      <c r="K22" s="5"/>
      <c r="L22" s="15"/>
    </row>
    <row r="23" spans="2:20" ht="25.5">
      <c r="B23" s="24" t="s">
        <v>33</v>
      </c>
      <c r="C23" s="25" t="s">
        <v>9</v>
      </c>
      <c r="D23" s="20">
        <v>156250</v>
      </c>
      <c r="E23" s="20">
        <v>156250</v>
      </c>
      <c r="F23" s="20">
        <v>156250</v>
      </c>
      <c r="G23" s="20">
        <v>156250</v>
      </c>
      <c r="H23" s="38"/>
      <c r="I23" s="54">
        <f t="shared" si="3"/>
        <v>625000</v>
      </c>
      <c r="J23" s="73"/>
      <c r="K23" s="46"/>
      <c r="L23" s="47"/>
    </row>
    <row r="24" spans="2:20" ht="45.75" customHeight="1">
      <c r="B24" s="24" t="s">
        <v>39</v>
      </c>
      <c r="C24" s="25" t="s">
        <v>9</v>
      </c>
      <c r="D24" s="20">
        <v>156250</v>
      </c>
      <c r="E24" s="20">
        <v>156250</v>
      </c>
      <c r="F24" s="20">
        <v>156250</v>
      </c>
      <c r="G24" s="20">
        <v>156250</v>
      </c>
      <c r="H24" s="38"/>
      <c r="I24" s="54">
        <f t="shared" si="3"/>
        <v>625000</v>
      </c>
      <c r="J24" s="73"/>
      <c r="K24" s="5"/>
      <c r="L24" s="15"/>
      <c r="N24" s="88" t="s">
        <v>24</v>
      </c>
      <c r="O24" s="89"/>
      <c r="P24" s="89"/>
      <c r="Q24" s="90"/>
    </row>
    <row r="25" spans="2:20" ht="45.75" customHeight="1">
      <c r="B25" s="24" t="s">
        <v>40</v>
      </c>
      <c r="C25" s="25" t="s">
        <v>9</v>
      </c>
      <c r="D25" s="20">
        <v>62500</v>
      </c>
      <c r="E25" s="20">
        <v>62500</v>
      </c>
      <c r="F25" s="20">
        <v>62500</v>
      </c>
      <c r="G25" s="20">
        <v>62500</v>
      </c>
      <c r="H25" s="38"/>
      <c r="I25" s="54">
        <f t="shared" si="3"/>
        <v>250000</v>
      </c>
      <c r="J25" s="60">
        <f>IF(I25=0,0,IF(I13&gt;=500000,IF(L10*L12&gt;I13*0.01,1%,L10*L12/I13),IF(L10*L12&gt;0.02*I13,2%,L10*L12/I13)))</f>
        <v>0.01</v>
      </c>
      <c r="K25" s="55">
        <f>IF(I25=0,0,I25/I13)</f>
        <v>0.01</v>
      </c>
      <c r="L25" s="61" t="str">
        <f>IF(I25=0,0,IF(K25&gt;J25,"Popraw dane lub uzupełnij dane dot. miesięcznego zatrudnienia z tyt. umowy o pracę oraz okresu realizacji projektu","OK"))</f>
        <v>OK</v>
      </c>
      <c r="N25" s="91"/>
      <c r="O25" s="92"/>
      <c r="P25" s="92"/>
      <c r="Q25" s="93"/>
    </row>
    <row r="26" spans="2:20" ht="30">
      <c r="B26" s="24" t="s">
        <v>41</v>
      </c>
      <c r="C26" s="25" t="s">
        <v>9</v>
      </c>
      <c r="D26" s="20">
        <v>156250</v>
      </c>
      <c r="E26" s="20">
        <v>156250</v>
      </c>
      <c r="F26" s="20">
        <v>156250</v>
      </c>
      <c r="G26" s="20">
        <v>156250</v>
      </c>
      <c r="H26" s="38"/>
      <c r="I26" s="54">
        <f t="shared" si="3"/>
        <v>625000</v>
      </c>
      <c r="J26" s="73"/>
      <c r="K26" s="46"/>
      <c r="L26" s="47"/>
      <c r="N26" s="91"/>
      <c r="O26" s="92"/>
      <c r="P26" s="92"/>
      <c r="Q26" s="93"/>
    </row>
    <row r="27" spans="2:20" ht="25.5">
      <c r="B27" s="24" t="s">
        <v>34</v>
      </c>
      <c r="C27" s="25" t="s">
        <v>9</v>
      </c>
      <c r="D27" s="20">
        <v>625000</v>
      </c>
      <c r="E27" s="20">
        <v>625000</v>
      </c>
      <c r="F27" s="20">
        <v>625000</v>
      </c>
      <c r="G27" s="20">
        <v>625000</v>
      </c>
      <c r="H27" s="38"/>
      <c r="I27" s="54">
        <f t="shared" si="3"/>
        <v>2500000</v>
      </c>
      <c r="J27" s="60">
        <f>IF(I27=0,0,10%)</f>
        <v>0.1</v>
      </c>
      <c r="K27" s="55">
        <f>IF(I27=0,0,I27/$I$13)</f>
        <v>0.1</v>
      </c>
      <c r="L27" s="59" t="str">
        <f>IF(I27=0,0,IF(K27&gt;J27,"Popraw dane","OK"))</f>
        <v>OK</v>
      </c>
      <c r="M27" s="4"/>
      <c r="N27" s="91"/>
      <c r="O27" s="92"/>
      <c r="P27" s="92"/>
      <c r="Q27" s="93"/>
      <c r="R27" s="69"/>
      <c r="S27" s="69"/>
      <c r="T27" s="69"/>
    </row>
    <row r="28" spans="2:20" ht="25.5">
      <c r="B28" s="24" t="s">
        <v>35</v>
      </c>
      <c r="C28" s="25" t="s">
        <v>9</v>
      </c>
      <c r="D28" s="62"/>
      <c r="E28" s="63"/>
      <c r="F28" s="63"/>
      <c r="G28" s="63"/>
      <c r="H28" s="38"/>
      <c r="I28" s="54">
        <f t="shared" si="2"/>
        <v>0</v>
      </c>
      <c r="J28" s="73"/>
      <c r="K28" s="5"/>
      <c r="L28" s="15"/>
      <c r="M28" s="4"/>
      <c r="N28" s="94"/>
      <c r="O28" s="95"/>
      <c r="P28" s="95"/>
      <c r="Q28" s="96"/>
      <c r="R28" s="69"/>
      <c r="S28" s="69"/>
      <c r="T28" s="69"/>
    </row>
    <row r="29" spans="2:20" ht="25.5">
      <c r="B29" s="24" t="s">
        <v>36</v>
      </c>
      <c r="C29" s="25" t="s">
        <v>9</v>
      </c>
      <c r="D29" s="20">
        <v>156250</v>
      </c>
      <c r="E29" s="20">
        <v>156250</v>
      </c>
      <c r="F29" s="20">
        <v>156250</v>
      </c>
      <c r="G29" s="20">
        <v>156250</v>
      </c>
      <c r="H29" s="38"/>
      <c r="I29" s="54">
        <f>SUM(D29:G29)</f>
        <v>625000</v>
      </c>
      <c r="J29" s="73"/>
      <c r="K29" s="5"/>
      <c r="L29" s="15"/>
      <c r="M29" s="4"/>
      <c r="N29" s="4"/>
      <c r="O29" s="4"/>
      <c r="P29" s="4"/>
      <c r="Q29" s="69"/>
      <c r="R29" s="69"/>
      <c r="S29" s="69"/>
      <c r="T29" s="69"/>
    </row>
    <row r="30" spans="2:20" ht="25.5">
      <c r="B30" s="24" t="s">
        <v>37</v>
      </c>
      <c r="C30" s="25" t="s">
        <v>9</v>
      </c>
      <c r="D30" s="20">
        <v>62500</v>
      </c>
      <c r="E30" s="20">
        <v>62500</v>
      </c>
      <c r="F30" s="20">
        <v>62500</v>
      </c>
      <c r="G30" s="20">
        <v>62500</v>
      </c>
      <c r="H30" s="38"/>
      <c r="I30" s="54">
        <f>SUM(D30:G30)</f>
        <v>250000</v>
      </c>
      <c r="J30" s="60">
        <f>IF(I30=0,0,IF(I13&gt;=50000,1%,2%))</f>
        <v>0.01</v>
      </c>
      <c r="K30" s="55">
        <f>IF(I30=0,0,I30/$I$13)</f>
        <v>0.01</v>
      </c>
      <c r="L30" s="59" t="str">
        <f>IF(I30=0,0,IF(K30&gt;J30,"Popraw dane","OK"))</f>
        <v>OK</v>
      </c>
      <c r="M30" s="4"/>
      <c r="N30" s="4"/>
      <c r="O30" s="4"/>
      <c r="P30" s="4"/>
      <c r="Q30" s="69"/>
      <c r="R30" s="69"/>
      <c r="S30" s="69"/>
      <c r="T30" s="69"/>
    </row>
    <row r="31" spans="2:20" ht="26.25" thickBot="1">
      <c r="B31" s="26" t="s">
        <v>38</v>
      </c>
      <c r="C31" s="27" t="s">
        <v>9</v>
      </c>
      <c r="D31" s="64"/>
      <c r="E31" s="65"/>
      <c r="F31" s="65"/>
      <c r="G31" s="65"/>
      <c r="H31" s="38"/>
      <c r="I31" s="56">
        <f t="shared" si="2"/>
        <v>0</v>
      </c>
      <c r="J31" s="50"/>
      <c r="K31" s="51"/>
      <c r="L31" s="52"/>
      <c r="M31" s="5"/>
    </row>
    <row r="33" spans="2:9" ht="15.75">
      <c r="B33" s="6"/>
      <c r="C33" s="6"/>
      <c r="D33" s="6"/>
      <c r="E33" s="6"/>
      <c r="F33" s="6"/>
      <c r="G33" s="6"/>
      <c r="H33" s="6"/>
      <c r="I33" s="6"/>
    </row>
    <row r="34" spans="2:9" ht="15.75">
      <c r="B34" s="6"/>
      <c r="C34" s="6"/>
      <c r="D34" s="6"/>
      <c r="E34" s="6"/>
      <c r="F34" s="6"/>
      <c r="G34" s="6"/>
      <c r="H34" s="6"/>
      <c r="I34" s="6"/>
    </row>
    <row r="35" spans="2:9" ht="15.75">
      <c r="B35" s="6"/>
      <c r="C35" s="6"/>
      <c r="D35" s="6"/>
      <c r="E35" s="6"/>
      <c r="F35" s="6"/>
      <c r="G35" s="6"/>
      <c r="H35" s="6"/>
      <c r="I35" s="6"/>
    </row>
    <row r="36" spans="2:9" ht="15.75">
      <c r="B36" s="6"/>
      <c r="C36" s="6"/>
      <c r="D36" s="6"/>
      <c r="E36" s="6"/>
      <c r="F36" s="6"/>
      <c r="G36" s="6"/>
      <c r="H36" s="6"/>
      <c r="I36" s="6"/>
    </row>
    <row r="37" spans="2:9" ht="15.75">
      <c r="B37" s="6"/>
      <c r="C37" s="6"/>
      <c r="D37" s="6"/>
      <c r="E37" s="6"/>
      <c r="F37" s="6"/>
      <c r="G37" s="6"/>
      <c r="H37" s="6"/>
      <c r="I37" s="6"/>
    </row>
    <row r="38" spans="2:9" hidden="1">
      <c r="B38" s="7"/>
    </row>
    <row r="39" spans="2:9" hidden="1">
      <c r="B39" s="7">
        <v>1</v>
      </c>
      <c r="C39" s="12">
        <v>25</v>
      </c>
      <c r="D39" s="8" t="s">
        <v>4</v>
      </c>
      <c r="E39" s="8">
        <v>2</v>
      </c>
    </row>
    <row r="40" spans="2:9" hidden="1">
      <c r="B40" s="7">
        <v>2</v>
      </c>
      <c r="C40" s="13">
        <v>35</v>
      </c>
      <c r="D40" s="9" t="s">
        <v>1</v>
      </c>
      <c r="E40" s="9"/>
    </row>
    <row r="41" spans="2:9" hidden="1">
      <c r="B41" s="7">
        <v>3</v>
      </c>
      <c r="C41" s="13">
        <v>45</v>
      </c>
      <c r="D41" s="9" t="s">
        <v>2</v>
      </c>
      <c r="E41" s="9"/>
    </row>
    <row r="42" spans="2:9" hidden="1">
      <c r="B42" s="7">
        <v>4</v>
      </c>
      <c r="C42" s="13">
        <v>45</v>
      </c>
      <c r="D42" s="9" t="s">
        <v>3</v>
      </c>
      <c r="E42" s="9"/>
    </row>
    <row r="43" spans="2:9" hidden="1">
      <c r="B43" s="7"/>
      <c r="C43" s="7"/>
      <c r="D43" s="7"/>
      <c r="E43" s="7"/>
    </row>
    <row r="44" spans="2:9">
      <c r="B44" s="7"/>
    </row>
    <row r="45" spans="2:9">
      <c r="B45" s="10"/>
    </row>
  </sheetData>
  <sheetProtection password="CF66" sheet="1" objects="1" scenarios="1"/>
  <mergeCells count="21">
    <mergeCell ref="B7:C7"/>
    <mergeCell ref="B8:C8"/>
    <mergeCell ref="B9:C9"/>
    <mergeCell ref="B10:C10"/>
    <mergeCell ref="B12:C12"/>
    <mergeCell ref="B11:C11"/>
    <mergeCell ref="J7:J8"/>
    <mergeCell ref="I7:I11"/>
    <mergeCell ref="J19:J20"/>
    <mergeCell ref="K19:K20"/>
    <mergeCell ref="N24:Q28"/>
    <mergeCell ref="L7:L8"/>
    <mergeCell ref="L19:L20"/>
    <mergeCell ref="K7:K8"/>
    <mergeCell ref="B15:I15"/>
    <mergeCell ref="B14:C14"/>
    <mergeCell ref="B13:C13"/>
    <mergeCell ref="J10:K11"/>
    <mergeCell ref="L10:L11"/>
    <mergeCell ref="L12:L14"/>
    <mergeCell ref="K12:K14"/>
  </mergeCells>
  <conditionalFormatting sqref="D10">
    <cfRule type="cellIs" dxfId="74" priority="225" operator="greaterThan">
      <formula>$D$9</formula>
    </cfRule>
  </conditionalFormatting>
  <conditionalFormatting sqref="E10">
    <cfRule type="cellIs" dxfId="73" priority="223" operator="greaterThan">
      <formula>$E$9</formula>
    </cfRule>
  </conditionalFormatting>
  <conditionalFormatting sqref="F10">
    <cfRule type="cellIs" dxfId="72" priority="222" operator="greaterThan">
      <formula>$F$9</formula>
    </cfRule>
  </conditionalFormatting>
  <conditionalFormatting sqref="G10">
    <cfRule type="cellIs" dxfId="71" priority="221" operator="greaterThan">
      <formula>$G$9</formula>
    </cfRule>
  </conditionalFormatting>
  <conditionalFormatting sqref="D11:G11">
    <cfRule type="containsText" dxfId="70" priority="220" operator="containsText" text="Popraw wartość">
      <formula>NOT(ISERROR(SEARCH("Popraw wartość",D11)))</formula>
    </cfRule>
  </conditionalFormatting>
  <conditionalFormatting sqref="K16">
    <cfRule type="cellIs" dxfId="69" priority="37" operator="equal">
      <formula>0</formula>
    </cfRule>
    <cfRule type="cellIs" dxfId="68" priority="201" operator="equal">
      <formula>J16</formula>
    </cfRule>
    <cfRule type="cellIs" dxfId="67" priority="202" operator="lessThan">
      <formula>J16</formula>
    </cfRule>
    <cfRule type="cellIs" dxfId="66" priority="203" operator="greaterThan">
      <formula>J16</formula>
    </cfRule>
  </conditionalFormatting>
  <conditionalFormatting sqref="L16">
    <cfRule type="cellIs" dxfId="65" priority="34" operator="equal">
      <formula>0</formula>
    </cfRule>
    <cfRule type="containsText" dxfId="64" priority="192" operator="containsText" text="Popraw">
      <formula>NOT(ISERROR(SEARCH("Popraw",L16)))</formula>
    </cfRule>
    <cfRule type="containsText" dxfId="63" priority="193" operator="containsText" text="OK">
      <formula>NOT(ISERROR(SEARCH("OK",L16)))</formula>
    </cfRule>
  </conditionalFormatting>
  <conditionalFormatting sqref="L17">
    <cfRule type="cellIs" dxfId="62" priority="35" operator="equal">
      <formula>0</formula>
    </cfRule>
    <cfRule type="containsText" dxfId="61" priority="186" operator="containsText" text="Popraw">
      <formula>NOT(ISERROR(SEARCH("Popraw",L17)))</formula>
    </cfRule>
    <cfRule type="containsText" dxfId="60" priority="187" operator="containsText" text="OK">
      <formula>NOT(ISERROR(SEARCH("OK",L17)))</formula>
    </cfRule>
  </conditionalFormatting>
  <conditionalFormatting sqref="L19">
    <cfRule type="containsText" dxfId="59" priority="174" operator="containsText" text="Popraw">
      <formula>NOT(ISERROR(SEARCH("Popraw",L19)))</formula>
    </cfRule>
    <cfRule type="containsText" dxfId="58" priority="175" operator="containsText" text="OK">
      <formula>NOT(ISERROR(SEARCH("OK",L19)))</formula>
    </cfRule>
  </conditionalFormatting>
  <conditionalFormatting sqref="L21">
    <cfRule type="containsText" dxfId="57" priority="47" operator="containsText" text="OK1">
      <formula>NOT(ISERROR(SEARCH("OK1",L21)))</formula>
    </cfRule>
    <cfRule type="containsText" dxfId="56" priority="162" operator="containsText" text="Popraw">
      <formula>NOT(ISERROR(SEARCH("Popraw",L21)))</formula>
    </cfRule>
    <cfRule type="containsText" dxfId="55" priority="163" operator="containsText" text="OK">
      <formula>NOT(ISERROR(SEARCH("OK",L21)))</formula>
    </cfRule>
  </conditionalFormatting>
  <conditionalFormatting sqref="L23">
    <cfRule type="containsText" dxfId="54" priority="150" operator="containsText" text="Popraw">
      <formula>NOT(ISERROR(SEARCH("Popraw",L23)))</formula>
    </cfRule>
    <cfRule type="containsText" dxfId="53" priority="151" operator="containsText" text="OK">
      <formula>NOT(ISERROR(SEARCH("OK",L23)))</formula>
    </cfRule>
  </conditionalFormatting>
  <conditionalFormatting sqref="L26">
    <cfRule type="containsText" dxfId="52" priority="138" operator="containsText" text="Popraw">
      <formula>NOT(ISERROR(SEARCH("Popraw",L26)))</formula>
    </cfRule>
    <cfRule type="containsText" dxfId="51" priority="139" operator="containsText" text="OK">
      <formula>NOT(ISERROR(SEARCH("OK",L26)))</formula>
    </cfRule>
  </conditionalFormatting>
  <conditionalFormatting sqref="L25">
    <cfRule type="containsText" dxfId="50" priority="132" operator="containsText" text="Uzupełnij">
      <formula>NOT(ISERROR(SEARCH("Uzupełnij",L25)))</formula>
    </cfRule>
    <cfRule type="containsText" dxfId="49" priority="133" operator="containsText" text="OK">
      <formula>NOT(ISERROR(SEARCH("OK",L25)))</formula>
    </cfRule>
  </conditionalFormatting>
  <conditionalFormatting sqref="L27">
    <cfRule type="cellIs" dxfId="48" priority="32" operator="equal">
      <formula>0</formula>
    </cfRule>
    <cfRule type="containsText" dxfId="47" priority="126" operator="containsText" text="Popraw">
      <formula>NOT(ISERROR(SEARCH("Popraw",L27)))</formula>
    </cfRule>
    <cfRule type="containsText" dxfId="46" priority="127" operator="containsText" text="OK">
      <formula>NOT(ISERROR(SEARCH("OK",L27)))</formula>
    </cfRule>
  </conditionalFormatting>
  <conditionalFormatting sqref="L30">
    <cfRule type="cellIs" dxfId="45" priority="31" operator="equal">
      <formula>0</formula>
    </cfRule>
    <cfRule type="containsText" dxfId="44" priority="108" operator="containsText" text="Popraw">
      <formula>NOT(ISERROR(SEARCH("Popraw",L30)))</formula>
    </cfRule>
    <cfRule type="containsText" dxfId="43" priority="109" operator="containsText" text="OK">
      <formula>NOT(ISERROR(SEARCH("OK",L30)))</formula>
    </cfRule>
  </conditionalFormatting>
  <conditionalFormatting sqref="K17">
    <cfRule type="cellIs" dxfId="42" priority="29" operator="equal">
      <formula>0</formula>
    </cfRule>
    <cfRule type="cellIs" dxfId="41" priority="72" operator="equal">
      <formula>J17</formula>
    </cfRule>
    <cfRule type="cellIs" dxfId="40" priority="73" operator="lessThan">
      <formula>J17</formula>
    </cfRule>
    <cfRule type="cellIs" dxfId="39" priority="74" operator="greaterThan">
      <formula>J17</formula>
    </cfRule>
  </conditionalFormatting>
  <conditionalFormatting sqref="K19">
    <cfRule type="cellIs" dxfId="38" priority="69" operator="equal">
      <formula>J19</formula>
    </cfRule>
    <cfRule type="cellIs" dxfId="37" priority="70" operator="lessThan">
      <formula>J19</formula>
    </cfRule>
    <cfRule type="cellIs" dxfId="36" priority="71" operator="greaterThan">
      <formula>J19</formula>
    </cfRule>
  </conditionalFormatting>
  <conditionalFormatting sqref="K21">
    <cfRule type="cellIs" dxfId="35" priority="46" operator="equal">
      <formula>0</formula>
    </cfRule>
    <cfRule type="cellIs" dxfId="34" priority="63" operator="equal">
      <formula>J21</formula>
    </cfRule>
    <cfRule type="cellIs" dxfId="33" priority="64" operator="lessThan">
      <formula>J21</formula>
    </cfRule>
    <cfRule type="cellIs" dxfId="32" priority="65" operator="greaterThan">
      <formula>J21</formula>
    </cfRule>
  </conditionalFormatting>
  <conditionalFormatting sqref="K25">
    <cfRule type="cellIs" dxfId="31" priority="25" operator="equal">
      <formula>0</formula>
    </cfRule>
    <cfRule type="cellIs" dxfId="30" priority="54" operator="equal">
      <formula>J25</formula>
    </cfRule>
    <cfRule type="cellIs" dxfId="29" priority="55" operator="lessThan">
      <formula>J25</formula>
    </cfRule>
    <cfRule type="cellIs" dxfId="28" priority="56" operator="greaterThan">
      <formula>J25</formula>
    </cfRule>
  </conditionalFormatting>
  <conditionalFormatting sqref="K27">
    <cfRule type="cellIs" dxfId="27" priority="24" operator="equal">
      <formula>0</formula>
    </cfRule>
    <cfRule type="cellIs" dxfId="26" priority="51" operator="equal">
      <formula>J27</formula>
    </cfRule>
    <cfRule type="cellIs" dxfId="25" priority="52" operator="lessThan">
      <formula>J27</formula>
    </cfRule>
    <cfRule type="cellIs" dxfId="24" priority="53" operator="greaterThan">
      <formula>J27</formula>
    </cfRule>
  </conditionalFormatting>
  <conditionalFormatting sqref="K30">
    <cfRule type="cellIs" dxfId="23" priority="21" operator="equal">
      <formula>0</formula>
    </cfRule>
    <cfRule type="cellIs" dxfId="22" priority="48" operator="equal">
      <formula>J30</formula>
    </cfRule>
    <cfRule type="cellIs" dxfId="21" priority="49" operator="lessThan">
      <formula>J30</formula>
    </cfRule>
    <cfRule type="cellIs" dxfId="20" priority="50" operator="greaterThan">
      <formula>J30</formula>
    </cfRule>
  </conditionalFormatting>
  <conditionalFormatting sqref="J21">
    <cfRule type="cellIs" dxfId="19" priority="39" operator="equal">
      <formula>0</formula>
    </cfRule>
  </conditionalFormatting>
  <conditionalFormatting sqref="J16">
    <cfRule type="cellIs" dxfId="18" priority="38" operator="equal">
      <formula>0</formula>
    </cfRule>
  </conditionalFormatting>
  <conditionalFormatting sqref="L19:L20">
    <cfRule type="cellIs" dxfId="17" priority="33" operator="equal">
      <formula>0</formula>
    </cfRule>
  </conditionalFormatting>
  <conditionalFormatting sqref="J17">
    <cfRule type="cellIs" dxfId="16" priority="30" operator="equal">
      <formula>0</formula>
    </cfRule>
  </conditionalFormatting>
  <conditionalFormatting sqref="J19:J20">
    <cfRule type="cellIs" dxfId="15" priority="28" operator="equal">
      <formula>0</formula>
    </cfRule>
  </conditionalFormatting>
  <conditionalFormatting sqref="K19:K20">
    <cfRule type="cellIs" dxfId="14" priority="27" operator="equal">
      <formula>0</formula>
    </cfRule>
  </conditionalFormatting>
  <conditionalFormatting sqref="J25">
    <cfRule type="cellIs" dxfId="13" priority="26" operator="equal">
      <formula>0</formula>
    </cfRule>
  </conditionalFormatting>
  <conditionalFormatting sqref="J27">
    <cfRule type="cellIs" dxfId="12" priority="23" operator="equal">
      <formula>0</formula>
    </cfRule>
  </conditionalFormatting>
  <conditionalFormatting sqref="J30">
    <cfRule type="cellIs" dxfId="11" priority="22" operator="equal">
      <formula>0</formula>
    </cfRule>
  </conditionalFormatting>
  <conditionalFormatting sqref="I13">
    <cfRule type="cellIs" dxfId="10" priority="16" operator="equal">
      <formula>25000000</formula>
    </cfRule>
    <cfRule type="cellIs" dxfId="9" priority="17" operator="lessThan">
      <formula>25000000</formula>
    </cfRule>
    <cfRule type="cellIs" dxfId="8" priority="18" operator="greaterThan">
      <formula>25000000</formula>
    </cfRule>
    <cfRule type="cellIs" dxfId="7" priority="20" operator="greaterThan">
      <formula>25000000</formula>
    </cfRule>
  </conditionalFormatting>
  <conditionalFormatting sqref="J13">
    <cfRule type="containsText" dxfId="6" priority="19" operator="containsText" text="OK">
      <formula>NOT(ISERROR(SEARCH("OK",J13)))</formula>
    </cfRule>
  </conditionalFormatting>
  <conditionalFormatting sqref="J13">
    <cfRule type="containsText" dxfId="5" priority="14" operator="containsText" text="Minim">
      <formula>NOT(ISERROR(SEARCH("Minim",J13)))</formula>
    </cfRule>
  </conditionalFormatting>
  <conditionalFormatting sqref="J14">
    <cfRule type="containsText" dxfId="4" priority="8" operator="containsText" text="Wysokość">
      <formula>NOT(ISERROR(SEARCH("Wysokość",J14)))</formula>
    </cfRule>
    <cfRule type="containsText" dxfId="3" priority="9" operator="containsText" text="ok">
      <formula>NOT(ISERROR(SEARCH("ok",J14)))</formula>
    </cfRule>
  </conditionalFormatting>
  <conditionalFormatting sqref="I14">
    <cfRule type="cellIs" dxfId="2" priority="3" operator="greaterThan">
      <formula>4240500</formula>
    </cfRule>
    <cfRule type="cellIs" dxfId="1" priority="2" operator="lessThan">
      <formula>4240500</formula>
    </cfRule>
    <cfRule type="cellIs" dxfId="0" priority="1" operator="equal">
      <formula>4240500</formula>
    </cfRule>
  </conditionalFormatting>
  <dataValidations count="3">
    <dataValidation type="list" allowBlank="1" showInputMessage="1" showErrorMessage="1" sqref="D8:H8">
      <formula1>$D$39:$D$42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0:G10">
      <formula1>AND(D10&lt;=D9,D10&gt;=0)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12:L13">
      <formula1>AND(L12&lt;=5000,L12&gt;=0)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1.2.2b</vt:lpstr>
      <vt:lpstr>'DIP GWOD 1.2.2b'!Obszar_wydruku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2015-10-30T12:03:17Z</dcterms:modified>
</cp:coreProperties>
</file>