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założenia" sheetId="1" r:id="rId1"/>
    <sheet name="obliczenia" sheetId="2" r:id="rId2"/>
    <sheet name="wyniki" sheetId="3" r:id="rId3"/>
  </sheets>
  <calcPr calcId="152511"/>
</workbook>
</file>

<file path=xl/calcChain.xml><?xml version="1.0" encoding="utf-8"?>
<calcChain xmlns="http://schemas.openxmlformats.org/spreadsheetml/2006/main">
  <c r="D60" i="1" l="1"/>
  <c r="D55" i="1"/>
  <c r="G242" i="2" l="1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E242" i="2"/>
  <c r="F242" i="2"/>
  <c r="C61" i="1"/>
  <c r="C54" i="1"/>
  <c r="D54" i="1"/>
  <c r="C55" i="1"/>
  <c r="D208" i="2" l="1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C208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D201" i="2"/>
  <c r="E201" i="2"/>
  <c r="F201" i="2"/>
  <c r="G201" i="2"/>
  <c r="G203" i="2" s="1"/>
  <c r="H201" i="2"/>
  <c r="I201" i="2"/>
  <c r="J201" i="2"/>
  <c r="K201" i="2"/>
  <c r="K203" i="2" s="1"/>
  <c r="L201" i="2"/>
  <c r="M201" i="2"/>
  <c r="N201" i="2"/>
  <c r="O201" i="2"/>
  <c r="O203" i="2" s="1"/>
  <c r="P201" i="2"/>
  <c r="Q201" i="2"/>
  <c r="R201" i="2"/>
  <c r="S201" i="2"/>
  <c r="S203" i="2" s="1"/>
  <c r="T201" i="2"/>
  <c r="U201" i="2"/>
  <c r="V201" i="2"/>
  <c r="W201" i="2"/>
  <c r="W203" i="2" s="1"/>
  <c r="X201" i="2"/>
  <c r="Y201" i="2"/>
  <c r="Z201" i="2"/>
  <c r="AA201" i="2"/>
  <c r="AA203" i="2" s="1"/>
  <c r="C201" i="2"/>
  <c r="C246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C200" i="2"/>
  <c r="W209" i="2" l="1"/>
  <c r="S209" i="2"/>
  <c r="O209" i="2"/>
  <c r="K209" i="2"/>
  <c r="G209" i="2"/>
  <c r="Y209" i="2"/>
  <c r="U209" i="2"/>
  <c r="Q209" i="2"/>
  <c r="M209" i="2"/>
  <c r="I209" i="2"/>
  <c r="E209" i="2"/>
  <c r="X203" i="2"/>
  <c r="T203" i="2"/>
  <c r="P203" i="2"/>
  <c r="L203" i="2"/>
  <c r="C209" i="2"/>
  <c r="Z209" i="2"/>
  <c r="V209" i="2"/>
  <c r="R209" i="2"/>
  <c r="N209" i="2"/>
  <c r="J209" i="2"/>
  <c r="F209" i="2"/>
  <c r="J203" i="2"/>
  <c r="Z203" i="2"/>
  <c r="V203" i="2"/>
  <c r="R203" i="2"/>
  <c r="N203" i="2"/>
  <c r="F203" i="2"/>
  <c r="Y203" i="2"/>
  <c r="U203" i="2"/>
  <c r="Q203" i="2"/>
  <c r="M203" i="2"/>
  <c r="I203" i="2"/>
  <c r="E203" i="2"/>
  <c r="X209" i="2"/>
  <c r="T209" i="2"/>
  <c r="P209" i="2"/>
  <c r="L209" i="2"/>
  <c r="H209" i="2"/>
  <c r="D209" i="2"/>
  <c r="H203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D5" i="2"/>
  <c r="E5" i="2"/>
  <c r="F5" i="2"/>
  <c r="G5" i="2"/>
  <c r="D6" i="2"/>
  <c r="E6" i="2"/>
  <c r="F6" i="2"/>
  <c r="G6" i="2"/>
  <c r="C6" i="2"/>
  <c r="C5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C4" i="2"/>
  <c r="C14" i="2"/>
  <c r="D15" i="2" l="1"/>
  <c r="T15" i="2"/>
  <c r="L15" i="2"/>
  <c r="C15" i="2"/>
  <c r="G15" i="2"/>
  <c r="X15" i="2"/>
  <c r="P15" i="2"/>
  <c r="H15" i="2"/>
  <c r="F15" i="2"/>
  <c r="Z15" i="2"/>
  <c r="V15" i="2"/>
  <c r="R15" i="2"/>
  <c r="N15" i="2"/>
  <c r="J15" i="2"/>
  <c r="O15" i="2"/>
  <c r="AA15" i="2"/>
  <c r="S15" i="2"/>
  <c r="E15" i="2"/>
  <c r="Y15" i="2"/>
  <c r="U15" i="2"/>
  <c r="Q15" i="2"/>
  <c r="M15" i="2"/>
  <c r="I15" i="2"/>
  <c r="W15" i="2"/>
  <c r="K15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C239" i="2"/>
  <c r="K98" i="2" l="1"/>
  <c r="K81" i="2"/>
  <c r="K82" i="2"/>
  <c r="Q81" i="2"/>
  <c r="Q82" i="2"/>
  <c r="Q98" i="2"/>
  <c r="S82" i="2"/>
  <c r="S98" i="2"/>
  <c r="S81" i="2"/>
  <c r="N81" i="2"/>
  <c r="N82" i="2"/>
  <c r="N98" i="2"/>
  <c r="F98" i="2"/>
  <c r="F81" i="2"/>
  <c r="F82" i="2"/>
  <c r="G98" i="2"/>
  <c r="G81" i="2"/>
  <c r="G82" i="2"/>
  <c r="W98" i="2"/>
  <c r="W81" i="2"/>
  <c r="W82" i="2"/>
  <c r="U82" i="2"/>
  <c r="U98" i="2"/>
  <c r="U81" i="2"/>
  <c r="AA98" i="2"/>
  <c r="AA81" i="2"/>
  <c r="AA82" i="2"/>
  <c r="R98" i="2"/>
  <c r="R81" i="2"/>
  <c r="R82" i="2"/>
  <c r="H81" i="2"/>
  <c r="H82" i="2"/>
  <c r="H98" i="2"/>
  <c r="I82" i="2"/>
  <c r="I98" i="2"/>
  <c r="I81" i="2"/>
  <c r="Y82" i="2"/>
  <c r="Y98" i="2"/>
  <c r="Y81" i="2"/>
  <c r="O82" i="2"/>
  <c r="O98" i="2"/>
  <c r="O81" i="2"/>
  <c r="V81" i="2"/>
  <c r="V82" i="2"/>
  <c r="V98" i="2"/>
  <c r="P82" i="2"/>
  <c r="P98" i="2"/>
  <c r="P81" i="2"/>
  <c r="L82" i="2"/>
  <c r="L98" i="2"/>
  <c r="L81" i="2"/>
  <c r="M81" i="2"/>
  <c r="M82" i="2"/>
  <c r="M98" i="2"/>
  <c r="E81" i="2"/>
  <c r="E82" i="2"/>
  <c r="E98" i="2"/>
  <c r="J98" i="2"/>
  <c r="J81" i="2"/>
  <c r="J82" i="2"/>
  <c r="Z98" i="2"/>
  <c r="Z81" i="2"/>
  <c r="Z82" i="2"/>
  <c r="X82" i="2"/>
  <c r="X98" i="2"/>
  <c r="X81" i="2"/>
  <c r="T98" i="2"/>
  <c r="T81" i="2"/>
  <c r="T82" i="2"/>
  <c r="AA156" i="2"/>
  <c r="L154" i="2"/>
  <c r="L155" i="2"/>
  <c r="K156" i="2"/>
  <c r="R155" i="2"/>
  <c r="Q156" i="2"/>
  <c r="R154" i="2"/>
  <c r="T154" i="2"/>
  <c r="T155" i="2"/>
  <c r="S156" i="2"/>
  <c r="O155" i="2"/>
  <c r="N156" i="2"/>
  <c r="O154" i="2"/>
  <c r="F156" i="2"/>
  <c r="G154" i="2"/>
  <c r="G155" i="2"/>
  <c r="H154" i="2"/>
  <c r="H155" i="2"/>
  <c r="G156" i="2"/>
  <c r="X154" i="2"/>
  <c r="X155" i="2"/>
  <c r="W156" i="2"/>
  <c r="V155" i="2"/>
  <c r="U156" i="2"/>
  <c r="V154" i="2"/>
  <c r="S155" i="2"/>
  <c r="R156" i="2"/>
  <c r="S154" i="2"/>
  <c r="H156" i="2"/>
  <c r="I154" i="2"/>
  <c r="I155" i="2"/>
  <c r="J155" i="2"/>
  <c r="I156" i="2"/>
  <c r="J154" i="2"/>
  <c r="Z155" i="2"/>
  <c r="Y156" i="2"/>
  <c r="Z154" i="2"/>
  <c r="P154" i="2"/>
  <c r="P155" i="2"/>
  <c r="O156" i="2"/>
  <c r="W155" i="2"/>
  <c r="V156" i="2"/>
  <c r="W154" i="2"/>
  <c r="P156" i="2"/>
  <c r="Q154" i="2"/>
  <c r="Q155" i="2"/>
  <c r="L156" i="2"/>
  <c r="M154" i="2"/>
  <c r="M155" i="2"/>
  <c r="N155" i="2"/>
  <c r="M156" i="2"/>
  <c r="N154" i="2"/>
  <c r="F154" i="2"/>
  <c r="F155" i="2"/>
  <c r="K155" i="2"/>
  <c r="J156" i="2"/>
  <c r="K154" i="2"/>
  <c r="AA155" i="2"/>
  <c r="Z156" i="2"/>
  <c r="AA154" i="2"/>
  <c r="X156" i="2"/>
  <c r="Y154" i="2"/>
  <c r="Y155" i="2"/>
  <c r="T156" i="2"/>
  <c r="U154" i="2"/>
  <c r="U155" i="2"/>
  <c r="E155" i="2"/>
  <c r="E154" i="2"/>
  <c r="E156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C40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D25" i="2"/>
  <c r="E25" i="2"/>
  <c r="F25" i="2"/>
  <c r="G25" i="2"/>
  <c r="H25" i="2"/>
  <c r="I25" i="2"/>
  <c r="C25" i="2"/>
  <c r="C92" i="1"/>
  <c r="C179" i="1"/>
  <c r="C128" i="1"/>
  <c r="B60" i="1" l="1"/>
  <c r="B61" i="1"/>
  <c r="B59" i="1"/>
  <c r="B55" i="1"/>
  <c r="B56" i="1"/>
  <c r="B54" i="1"/>
  <c r="B47" i="1"/>
  <c r="B48" i="1"/>
  <c r="B46" i="1"/>
  <c r="B42" i="1"/>
  <c r="B43" i="1"/>
  <c r="B41" i="1"/>
  <c r="B34" i="1"/>
  <c r="B35" i="1"/>
  <c r="B33" i="1"/>
  <c r="D178" i="3" l="1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C178" i="3"/>
  <c r="C179" i="3"/>
  <c r="C180" i="3"/>
  <c r="C183" i="3"/>
  <c r="C187" i="3"/>
  <c r="C188" i="3"/>
  <c r="C189" i="3"/>
  <c r="C192" i="3"/>
  <c r="C193" i="3"/>
  <c r="C194" i="3"/>
  <c r="C195" i="3"/>
  <c r="C196" i="3"/>
  <c r="C197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C157" i="3"/>
  <c r="C140" i="3"/>
  <c r="D139" i="3"/>
  <c r="D140" i="3"/>
  <c r="C139" i="3"/>
  <c r="D135" i="3"/>
  <c r="C135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C97" i="3"/>
  <c r="C98" i="3"/>
  <c r="C99" i="3"/>
  <c r="C102" i="3"/>
  <c r="C103" i="3"/>
  <c r="C104" i="3"/>
  <c r="C105" i="3"/>
  <c r="C106" i="3"/>
  <c r="C107" i="3"/>
  <c r="C110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C88" i="3"/>
  <c r="C89" i="3"/>
  <c r="C90" i="3"/>
  <c r="C93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C47" i="3"/>
  <c r="C49" i="3"/>
  <c r="C50" i="3"/>
  <c r="C51" i="3"/>
  <c r="C56" i="3"/>
  <c r="C59" i="3"/>
  <c r="C60" i="3"/>
  <c r="C61" i="3"/>
  <c r="C62" i="3"/>
  <c r="C63" i="3"/>
  <c r="C64" i="3"/>
  <c r="C66" i="3"/>
  <c r="C68" i="3"/>
  <c r="C69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C33" i="3"/>
  <c r="C35" i="3"/>
  <c r="C36" i="3"/>
  <c r="C38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C16" i="3"/>
  <c r="C17" i="3"/>
  <c r="C18" i="3"/>
  <c r="C19" i="3"/>
  <c r="C14" i="3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C8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C72" i="1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C166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C150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C76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C45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C28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C13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C4" i="3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C112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C253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C237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C149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C73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C4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C38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C2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D14" i="2"/>
  <c r="AA5" i="3" l="1"/>
  <c r="W5" i="3"/>
  <c r="S5" i="3"/>
  <c r="O5" i="3"/>
  <c r="K5" i="3"/>
  <c r="G5" i="3"/>
  <c r="Y5" i="3"/>
  <c r="U5" i="3"/>
  <c r="Q5" i="3"/>
  <c r="M5" i="3"/>
  <c r="I5" i="3"/>
  <c r="E5" i="3"/>
  <c r="Z5" i="3"/>
  <c r="V5" i="3"/>
  <c r="R5" i="3"/>
  <c r="N5" i="3"/>
  <c r="J5" i="3"/>
  <c r="F5" i="3"/>
  <c r="X5" i="3"/>
  <c r="T5" i="3"/>
  <c r="P5" i="3"/>
  <c r="L5" i="3"/>
  <c r="H5" i="3"/>
  <c r="D5" i="3"/>
  <c r="G136" i="2"/>
  <c r="H136" i="2"/>
  <c r="I136" i="2"/>
  <c r="J136" i="2"/>
  <c r="K136" i="2"/>
  <c r="L136" i="2"/>
  <c r="M136" i="2"/>
  <c r="N136" i="2"/>
  <c r="N190" i="3" s="1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E136" i="2"/>
  <c r="E190" i="3" s="1"/>
  <c r="F136" i="2"/>
  <c r="C160" i="1"/>
  <c r="C170" i="1"/>
  <c r="C165" i="1"/>
  <c r="C156" i="1"/>
  <c r="C148" i="1"/>
  <c r="C146" i="2"/>
  <c r="C200" i="3" s="1"/>
  <c r="AA137" i="2"/>
  <c r="AA191" i="3" s="1"/>
  <c r="Z137" i="2"/>
  <c r="Z191" i="3" s="1"/>
  <c r="Y137" i="2"/>
  <c r="Y191" i="3" s="1"/>
  <c r="X137" i="2"/>
  <c r="X191" i="3" s="1"/>
  <c r="W137" i="2"/>
  <c r="W191" i="3" s="1"/>
  <c r="V137" i="2"/>
  <c r="V191" i="3" s="1"/>
  <c r="U137" i="2"/>
  <c r="U191" i="3" s="1"/>
  <c r="T137" i="2"/>
  <c r="T191" i="3" s="1"/>
  <c r="S137" i="2"/>
  <c r="S191" i="3" s="1"/>
  <c r="R137" i="2"/>
  <c r="R191" i="3" s="1"/>
  <c r="Q137" i="2"/>
  <c r="Q191" i="3" s="1"/>
  <c r="P137" i="2"/>
  <c r="P191" i="3" s="1"/>
  <c r="O137" i="2"/>
  <c r="O191" i="3" s="1"/>
  <c r="N137" i="2"/>
  <c r="N191" i="3" s="1"/>
  <c r="M137" i="2"/>
  <c r="M191" i="3" s="1"/>
  <c r="L137" i="2"/>
  <c r="L191" i="3" s="1"/>
  <c r="K137" i="2"/>
  <c r="K191" i="3" s="1"/>
  <c r="J137" i="2"/>
  <c r="J191" i="3" s="1"/>
  <c r="I137" i="2"/>
  <c r="I191" i="3" s="1"/>
  <c r="H137" i="2"/>
  <c r="H191" i="3" s="1"/>
  <c r="G137" i="2"/>
  <c r="G191" i="3" s="1"/>
  <c r="F137" i="2"/>
  <c r="F191" i="3" s="1"/>
  <c r="E137" i="2"/>
  <c r="E191" i="3" s="1"/>
  <c r="D137" i="2"/>
  <c r="D191" i="3" s="1"/>
  <c r="C137" i="2"/>
  <c r="C191" i="3" s="1"/>
  <c r="E132" i="2"/>
  <c r="AA123" i="2"/>
  <c r="AA177" i="3" s="1"/>
  <c r="Z123" i="2"/>
  <c r="Z177" i="3" s="1"/>
  <c r="Y123" i="2"/>
  <c r="Y177" i="3" s="1"/>
  <c r="X123" i="2"/>
  <c r="X177" i="3" s="1"/>
  <c r="W123" i="2"/>
  <c r="W177" i="3" s="1"/>
  <c r="V123" i="2"/>
  <c r="V177" i="3" s="1"/>
  <c r="U123" i="2"/>
  <c r="U177" i="3" s="1"/>
  <c r="T123" i="2"/>
  <c r="T177" i="3" s="1"/>
  <c r="S123" i="2"/>
  <c r="S177" i="3" s="1"/>
  <c r="R123" i="2"/>
  <c r="R177" i="3" s="1"/>
  <c r="Q123" i="2"/>
  <c r="Q177" i="3" s="1"/>
  <c r="P123" i="2"/>
  <c r="P177" i="3" s="1"/>
  <c r="O123" i="2"/>
  <c r="O177" i="3" s="1"/>
  <c r="N123" i="2"/>
  <c r="N177" i="3" s="1"/>
  <c r="M123" i="2"/>
  <c r="M177" i="3" s="1"/>
  <c r="L123" i="2"/>
  <c r="L177" i="3" s="1"/>
  <c r="K123" i="2"/>
  <c r="K177" i="3" s="1"/>
  <c r="J123" i="2"/>
  <c r="J177" i="3" s="1"/>
  <c r="I123" i="2"/>
  <c r="I177" i="3" s="1"/>
  <c r="H123" i="2"/>
  <c r="H177" i="3" s="1"/>
  <c r="G123" i="2"/>
  <c r="G177" i="3" s="1"/>
  <c r="F123" i="2"/>
  <c r="F177" i="3" s="1"/>
  <c r="E123" i="2"/>
  <c r="E177" i="3" s="1"/>
  <c r="D123" i="2"/>
  <c r="D177" i="3" s="1"/>
  <c r="C123" i="2"/>
  <c r="C177" i="3" s="1"/>
  <c r="F169" i="2"/>
  <c r="F96" i="3" s="1"/>
  <c r="H169" i="2"/>
  <c r="H96" i="3" s="1"/>
  <c r="J169" i="2"/>
  <c r="J96" i="3" s="1"/>
  <c r="L169" i="2"/>
  <c r="L96" i="3" s="1"/>
  <c r="N169" i="2"/>
  <c r="N96" i="3" s="1"/>
  <c r="P169" i="2"/>
  <c r="P96" i="3" s="1"/>
  <c r="R169" i="2"/>
  <c r="R96" i="3" s="1"/>
  <c r="T169" i="2"/>
  <c r="T96" i="3" s="1"/>
  <c r="V169" i="2"/>
  <c r="V96" i="3" s="1"/>
  <c r="X169" i="2"/>
  <c r="X96" i="3" s="1"/>
  <c r="Z169" i="2"/>
  <c r="Z96" i="3" s="1"/>
  <c r="E169" i="2"/>
  <c r="E96" i="3" s="1"/>
  <c r="G169" i="2"/>
  <c r="G96" i="3" s="1"/>
  <c r="I169" i="2"/>
  <c r="I96" i="3" s="1"/>
  <c r="K169" i="2"/>
  <c r="K96" i="3" s="1"/>
  <c r="M169" i="2"/>
  <c r="M96" i="3" s="1"/>
  <c r="O169" i="2"/>
  <c r="O96" i="3" s="1"/>
  <c r="Q169" i="2"/>
  <c r="Q96" i="3" s="1"/>
  <c r="S169" i="2"/>
  <c r="S96" i="3" s="1"/>
  <c r="U169" i="2"/>
  <c r="U96" i="3" s="1"/>
  <c r="W169" i="2"/>
  <c r="W96" i="3" s="1"/>
  <c r="Y169" i="2"/>
  <c r="Y96" i="3" s="1"/>
  <c r="AA169" i="2"/>
  <c r="AA96" i="3" s="1"/>
  <c r="D174" i="2"/>
  <c r="D101" i="3" s="1"/>
  <c r="E174" i="2"/>
  <c r="E101" i="3" s="1"/>
  <c r="F174" i="2"/>
  <c r="F101" i="3" s="1"/>
  <c r="G174" i="2"/>
  <c r="G101" i="3" s="1"/>
  <c r="H174" i="2"/>
  <c r="H101" i="3" s="1"/>
  <c r="I174" i="2"/>
  <c r="I101" i="3" s="1"/>
  <c r="J174" i="2"/>
  <c r="J101" i="3" s="1"/>
  <c r="K174" i="2"/>
  <c r="K101" i="3" s="1"/>
  <c r="L174" i="2"/>
  <c r="L101" i="3" s="1"/>
  <c r="M174" i="2"/>
  <c r="M101" i="3" s="1"/>
  <c r="N174" i="2"/>
  <c r="N101" i="3" s="1"/>
  <c r="O174" i="2"/>
  <c r="O101" i="3" s="1"/>
  <c r="P174" i="2"/>
  <c r="P101" i="3" s="1"/>
  <c r="Q174" i="2"/>
  <c r="Q101" i="3" s="1"/>
  <c r="R174" i="2"/>
  <c r="R101" i="3" s="1"/>
  <c r="S174" i="2"/>
  <c r="S101" i="3" s="1"/>
  <c r="T174" i="2"/>
  <c r="T101" i="3" s="1"/>
  <c r="U174" i="2"/>
  <c r="U101" i="3" s="1"/>
  <c r="V174" i="2"/>
  <c r="V101" i="3" s="1"/>
  <c r="W174" i="2"/>
  <c r="W101" i="3" s="1"/>
  <c r="X174" i="2"/>
  <c r="X101" i="3" s="1"/>
  <c r="Y174" i="2"/>
  <c r="Y101" i="3" s="1"/>
  <c r="Z174" i="2"/>
  <c r="Z101" i="3" s="1"/>
  <c r="AA174" i="2"/>
  <c r="AA101" i="3" s="1"/>
  <c r="C174" i="2"/>
  <c r="C101" i="3" s="1"/>
  <c r="D160" i="2"/>
  <c r="D87" i="3" s="1"/>
  <c r="E160" i="2"/>
  <c r="E87" i="3" s="1"/>
  <c r="F160" i="2"/>
  <c r="F87" i="3" s="1"/>
  <c r="G160" i="2"/>
  <c r="G87" i="3" s="1"/>
  <c r="H160" i="2"/>
  <c r="H87" i="3" s="1"/>
  <c r="I160" i="2"/>
  <c r="I87" i="3" s="1"/>
  <c r="J160" i="2"/>
  <c r="J87" i="3" s="1"/>
  <c r="K160" i="2"/>
  <c r="K87" i="3" s="1"/>
  <c r="L160" i="2"/>
  <c r="L87" i="3" s="1"/>
  <c r="M160" i="2"/>
  <c r="M87" i="3" s="1"/>
  <c r="N160" i="2"/>
  <c r="N87" i="3" s="1"/>
  <c r="O160" i="2"/>
  <c r="O87" i="3" s="1"/>
  <c r="P160" i="2"/>
  <c r="P87" i="3" s="1"/>
  <c r="Q160" i="2"/>
  <c r="Q87" i="3" s="1"/>
  <c r="R160" i="2"/>
  <c r="R87" i="3" s="1"/>
  <c r="S160" i="2"/>
  <c r="S87" i="3" s="1"/>
  <c r="T160" i="2"/>
  <c r="T87" i="3" s="1"/>
  <c r="U160" i="2"/>
  <c r="U87" i="3" s="1"/>
  <c r="V160" i="2"/>
  <c r="V87" i="3" s="1"/>
  <c r="W160" i="2"/>
  <c r="W87" i="3" s="1"/>
  <c r="X160" i="2"/>
  <c r="X87" i="3" s="1"/>
  <c r="Y160" i="2"/>
  <c r="Y87" i="3" s="1"/>
  <c r="Z160" i="2"/>
  <c r="Z87" i="3" s="1"/>
  <c r="AA160" i="2"/>
  <c r="AA87" i="3" s="1"/>
  <c r="C160" i="2"/>
  <c r="C87" i="3" s="1"/>
  <c r="D153" i="2"/>
  <c r="C153" i="2"/>
  <c r="N132" i="2" l="1"/>
  <c r="N186" i="3" s="1"/>
  <c r="F132" i="2"/>
  <c r="F186" i="3" s="1"/>
  <c r="F190" i="3"/>
  <c r="Y132" i="2"/>
  <c r="Y186" i="3" s="1"/>
  <c r="Y190" i="3"/>
  <c r="U132" i="2"/>
  <c r="U186" i="3" s="1"/>
  <c r="U190" i="3"/>
  <c r="Q132" i="2"/>
  <c r="Q186" i="3" s="1"/>
  <c r="Q190" i="3"/>
  <c r="M132" i="2"/>
  <c r="M186" i="3" s="1"/>
  <c r="M190" i="3"/>
  <c r="I132" i="2"/>
  <c r="I186" i="3" s="1"/>
  <c r="I190" i="3"/>
  <c r="X132" i="2"/>
  <c r="X186" i="3" s="1"/>
  <c r="X190" i="3"/>
  <c r="T132" i="2"/>
  <c r="T186" i="3" s="1"/>
  <c r="T190" i="3"/>
  <c r="P132" i="2"/>
  <c r="P186" i="3" s="1"/>
  <c r="P190" i="3"/>
  <c r="L132" i="2"/>
  <c r="L186" i="3" s="1"/>
  <c r="L190" i="3"/>
  <c r="H132" i="2"/>
  <c r="H186" i="3" s="1"/>
  <c r="H190" i="3"/>
  <c r="AA132" i="2"/>
  <c r="AA186" i="3" s="1"/>
  <c r="AA190" i="3"/>
  <c r="W132" i="2"/>
  <c r="W186" i="3" s="1"/>
  <c r="W190" i="3"/>
  <c r="S132" i="2"/>
  <c r="S186" i="3" s="1"/>
  <c r="S190" i="3"/>
  <c r="O132" i="2"/>
  <c r="O186" i="3" s="1"/>
  <c r="O190" i="3"/>
  <c r="K132" i="2"/>
  <c r="K186" i="3" s="1"/>
  <c r="K190" i="3"/>
  <c r="G132" i="2"/>
  <c r="G186" i="3" s="1"/>
  <c r="G190" i="3"/>
  <c r="C116" i="2"/>
  <c r="C170" i="3" s="1"/>
  <c r="C80" i="3"/>
  <c r="E144" i="2"/>
  <c r="E198" i="3" s="1"/>
  <c r="E186" i="3"/>
  <c r="Z132" i="2"/>
  <c r="Z186" i="3" s="1"/>
  <c r="Z190" i="3"/>
  <c r="V132" i="2"/>
  <c r="V190" i="3"/>
  <c r="R132" i="2"/>
  <c r="R186" i="3" s="1"/>
  <c r="R190" i="3"/>
  <c r="J132" i="2"/>
  <c r="J186" i="3" s="1"/>
  <c r="J190" i="3"/>
  <c r="D116" i="2"/>
  <c r="D170" i="3" s="1"/>
  <c r="D80" i="3"/>
  <c r="C5" i="3"/>
  <c r="C238" i="2"/>
  <c r="X144" i="2"/>
  <c r="X198" i="3" s="1"/>
  <c r="U181" i="2"/>
  <c r="U108" i="3" s="1"/>
  <c r="M181" i="2"/>
  <c r="M108" i="3" s="1"/>
  <c r="Z181" i="2"/>
  <c r="Z108" i="3" s="1"/>
  <c r="V181" i="2"/>
  <c r="V108" i="3" s="1"/>
  <c r="F181" i="2"/>
  <c r="F108" i="3" s="1"/>
  <c r="N181" i="2"/>
  <c r="N108" i="3" s="1"/>
  <c r="Y181" i="2"/>
  <c r="Y108" i="3" s="1"/>
  <c r="Q181" i="2"/>
  <c r="Q108" i="3" s="1"/>
  <c r="I181" i="2"/>
  <c r="I108" i="3" s="1"/>
  <c r="R181" i="2"/>
  <c r="R108" i="3" s="1"/>
  <c r="J181" i="2"/>
  <c r="J108" i="3" s="1"/>
  <c r="W181" i="2"/>
  <c r="W108" i="3" s="1"/>
  <c r="O181" i="2"/>
  <c r="O108" i="3" s="1"/>
  <c r="G181" i="2"/>
  <c r="G108" i="3" s="1"/>
  <c r="T181" i="2"/>
  <c r="T108" i="3" s="1"/>
  <c r="L181" i="2"/>
  <c r="L108" i="3" s="1"/>
  <c r="E181" i="2"/>
  <c r="E108" i="3" s="1"/>
  <c r="AA181" i="2"/>
  <c r="AA108" i="3" s="1"/>
  <c r="S181" i="2"/>
  <c r="S108" i="3" s="1"/>
  <c r="K181" i="2"/>
  <c r="K108" i="3" s="1"/>
  <c r="X181" i="2"/>
  <c r="X108" i="3" s="1"/>
  <c r="P181" i="2"/>
  <c r="P108" i="3" s="1"/>
  <c r="H181" i="2"/>
  <c r="H108" i="3" s="1"/>
  <c r="M144" i="2"/>
  <c r="M198" i="3" s="1"/>
  <c r="G144" i="2"/>
  <c r="G198" i="3" s="1"/>
  <c r="C177" i="1"/>
  <c r="C163" i="1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D246" i="2"/>
  <c r="E246" i="2"/>
  <c r="F246" i="2"/>
  <c r="G246" i="2"/>
  <c r="H246" i="2"/>
  <c r="O144" i="2" l="1"/>
  <c r="O198" i="3" s="1"/>
  <c r="U144" i="2"/>
  <c r="U198" i="3" s="1"/>
  <c r="F144" i="2"/>
  <c r="F198" i="3" s="1"/>
  <c r="J144" i="2"/>
  <c r="J198" i="3" s="1"/>
  <c r="R144" i="2"/>
  <c r="R198" i="3" s="1"/>
  <c r="H144" i="2"/>
  <c r="H198" i="3" s="1"/>
  <c r="S144" i="2"/>
  <c r="S198" i="3" s="1"/>
  <c r="L144" i="2"/>
  <c r="L198" i="3" s="1"/>
  <c r="W144" i="2"/>
  <c r="W198" i="3" s="1"/>
  <c r="Q144" i="2"/>
  <c r="Q198" i="3" s="1"/>
  <c r="P144" i="2"/>
  <c r="P198" i="3" s="1"/>
  <c r="N144" i="2"/>
  <c r="N198" i="3" s="1"/>
  <c r="K144" i="2"/>
  <c r="K198" i="3" s="1"/>
  <c r="AA144" i="2"/>
  <c r="AA198" i="3" s="1"/>
  <c r="I144" i="2"/>
  <c r="I198" i="3" s="1"/>
  <c r="Y144" i="2"/>
  <c r="Y198" i="3" s="1"/>
  <c r="T144" i="2"/>
  <c r="T198" i="3" s="1"/>
  <c r="Z144" i="2"/>
  <c r="Z198" i="3" s="1"/>
  <c r="V144" i="2"/>
  <c r="V198" i="3" s="1"/>
  <c r="V186" i="3"/>
  <c r="C256" i="2"/>
  <c r="E231" i="2"/>
  <c r="E139" i="3" s="1"/>
  <c r="E232" i="2"/>
  <c r="E140" i="3" s="1"/>
  <c r="E227" i="2"/>
  <c r="E135" i="3" s="1"/>
  <c r="C217" i="2"/>
  <c r="C125" i="3" s="1"/>
  <c r="C214" i="2"/>
  <c r="C122" i="3" s="1"/>
  <c r="C100" i="1" l="1"/>
  <c r="C103" i="1" s="1"/>
  <c r="C106" i="1" s="1"/>
  <c r="C108" i="1" s="1"/>
  <c r="C115" i="1"/>
  <c r="C136" i="1"/>
  <c r="C121" i="1"/>
  <c r="C126" i="1" l="1"/>
  <c r="C110" i="1"/>
  <c r="C147" i="1" l="1"/>
  <c r="C154" i="1" s="1"/>
  <c r="C178" i="1" s="1"/>
  <c r="C180" i="1" s="1"/>
  <c r="C134" i="1"/>
  <c r="D28" i="1"/>
  <c r="D29" i="1"/>
  <c r="D30" i="1"/>
  <c r="C29" i="1"/>
  <c r="C30" i="1"/>
  <c r="C28" i="1"/>
  <c r="D33" i="1"/>
  <c r="D34" i="1"/>
  <c r="D61" i="1"/>
  <c r="D35" i="1" s="1"/>
  <c r="C34" i="1"/>
  <c r="C35" i="1"/>
  <c r="C33" i="1"/>
  <c r="C30" i="2" l="1"/>
  <c r="C20" i="3" s="1"/>
  <c r="C15" i="3"/>
  <c r="H30" i="2"/>
  <c r="H20" i="3" s="1"/>
  <c r="H15" i="3"/>
  <c r="D30" i="2"/>
  <c r="D50" i="2" s="1"/>
  <c r="D15" i="3"/>
  <c r="X30" i="2"/>
  <c r="X20" i="3" s="1"/>
  <c r="X15" i="3"/>
  <c r="T30" i="2"/>
  <c r="T20" i="3" s="1"/>
  <c r="T15" i="3"/>
  <c r="P30" i="2"/>
  <c r="P20" i="3" s="1"/>
  <c r="P15" i="3"/>
  <c r="L30" i="2"/>
  <c r="L20" i="3" s="1"/>
  <c r="L15" i="3"/>
  <c r="K30" i="2"/>
  <c r="K20" i="3" s="1"/>
  <c r="K15" i="3"/>
  <c r="G30" i="2"/>
  <c r="G20" i="3" s="1"/>
  <c r="G15" i="3"/>
  <c r="AA30" i="2"/>
  <c r="AA20" i="3" s="1"/>
  <c r="AA15" i="3"/>
  <c r="W30" i="2"/>
  <c r="W20" i="3" s="1"/>
  <c r="W15" i="3"/>
  <c r="S30" i="2"/>
  <c r="S20" i="3" s="1"/>
  <c r="S15" i="3"/>
  <c r="O30" i="2"/>
  <c r="O20" i="3" s="1"/>
  <c r="O15" i="3"/>
  <c r="J30" i="2"/>
  <c r="J20" i="3" s="1"/>
  <c r="J15" i="3"/>
  <c r="F30" i="2"/>
  <c r="F20" i="3" s="1"/>
  <c r="F15" i="3"/>
  <c r="Z30" i="2"/>
  <c r="Z20" i="3" s="1"/>
  <c r="Z15" i="3"/>
  <c r="V30" i="2"/>
  <c r="V20" i="3" s="1"/>
  <c r="V15" i="3"/>
  <c r="R30" i="2"/>
  <c r="R20" i="3" s="1"/>
  <c r="R15" i="3"/>
  <c r="N30" i="2"/>
  <c r="N20" i="3" s="1"/>
  <c r="N15" i="3"/>
  <c r="I30" i="2"/>
  <c r="I20" i="3" s="1"/>
  <c r="I15" i="3"/>
  <c r="E30" i="2"/>
  <c r="E15" i="3"/>
  <c r="Y30" i="2"/>
  <c r="Y20" i="3" s="1"/>
  <c r="Y15" i="3"/>
  <c r="U30" i="2"/>
  <c r="U20" i="3" s="1"/>
  <c r="U15" i="3"/>
  <c r="Q30" i="2"/>
  <c r="Q20" i="3" s="1"/>
  <c r="Q15" i="3"/>
  <c r="M30" i="2"/>
  <c r="M20" i="3" s="1"/>
  <c r="M15" i="3"/>
  <c r="Y255" i="2"/>
  <c r="Y152" i="3" s="1"/>
  <c r="U255" i="2"/>
  <c r="U152" i="3" s="1"/>
  <c r="Q255" i="2"/>
  <c r="Q152" i="3" s="1"/>
  <c r="M255" i="2"/>
  <c r="M152" i="3" s="1"/>
  <c r="I255" i="2"/>
  <c r="I152" i="3" s="1"/>
  <c r="E255" i="2"/>
  <c r="E152" i="3" s="1"/>
  <c r="C243" i="2"/>
  <c r="X255" i="2"/>
  <c r="X152" i="3" s="1"/>
  <c r="T255" i="2"/>
  <c r="T152" i="3" s="1"/>
  <c r="P255" i="2"/>
  <c r="P152" i="3" s="1"/>
  <c r="L255" i="2"/>
  <c r="L152" i="3" s="1"/>
  <c r="H255" i="2"/>
  <c r="H152" i="3" s="1"/>
  <c r="AA255" i="2"/>
  <c r="AA152" i="3" s="1"/>
  <c r="W255" i="2"/>
  <c r="W152" i="3" s="1"/>
  <c r="S255" i="2"/>
  <c r="S152" i="3" s="1"/>
  <c r="O255" i="2"/>
  <c r="O152" i="3" s="1"/>
  <c r="K255" i="2"/>
  <c r="K152" i="3" s="1"/>
  <c r="G255" i="2"/>
  <c r="G152" i="3" s="1"/>
  <c r="Z255" i="2"/>
  <c r="Z152" i="3" s="1"/>
  <c r="V255" i="2"/>
  <c r="V152" i="3" s="1"/>
  <c r="R255" i="2"/>
  <c r="R152" i="3" s="1"/>
  <c r="N255" i="2"/>
  <c r="N152" i="3" s="1"/>
  <c r="J255" i="2"/>
  <c r="J152" i="3" s="1"/>
  <c r="F255" i="2"/>
  <c r="F152" i="3" s="1"/>
  <c r="AA243" i="2"/>
  <c r="AA165" i="2"/>
  <c r="AA92" i="3" s="1"/>
  <c r="O243" i="2"/>
  <c r="O165" i="2"/>
  <c r="O92" i="3" s="1"/>
  <c r="G243" i="2"/>
  <c r="G165" i="2"/>
  <c r="G92" i="3" s="1"/>
  <c r="Z243" i="2"/>
  <c r="Z165" i="2"/>
  <c r="Z92" i="3" s="1"/>
  <c r="V243" i="2"/>
  <c r="V165" i="2"/>
  <c r="V92" i="3" s="1"/>
  <c r="R243" i="2"/>
  <c r="R165" i="2"/>
  <c r="R92" i="3" s="1"/>
  <c r="N243" i="2"/>
  <c r="N165" i="2"/>
  <c r="N92" i="3" s="1"/>
  <c r="J243" i="2"/>
  <c r="J165" i="2"/>
  <c r="J92" i="3" s="1"/>
  <c r="F243" i="2"/>
  <c r="F165" i="2"/>
  <c r="F92" i="3" s="1"/>
  <c r="W243" i="2"/>
  <c r="W165" i="2"/>
  <c r="W92" i="3" s="1"/>
  <c r="Y243" i="2"/>
  <c r="Y165" i="2"/>
  <c r="Y92" i="3" s="1"/>
  <c r="U243" i="2"/>
  <c r="U165" i="2"/>
  <c r="U92" i="3" s="1"/>
  <c r="Q243" i="2"/>
  <c r="Q165" i="2"/>
  <c r="Q92" i="3" s="1"/>
  <c r="M243" i="2"/>
  <c r="M165" i="2"/>
  <c r="M92" i="3" s="1"/>
  <c r="I243" i="2"/>
  <c r="I165" i="2"/>
  <c r="I92" i="3" s="1"/>
  <c r="E243" i="2"/>
  <c r="E165" i="2"/>
  <c r="E92" i="3" s="1"/>
  <c r="S243" i="2"/>
  <c r="S165" i="2"/>
  <c r="S92" i="3" s="1"/>
  <c r="K243" i="2"/>
  <c r="K165" i="2"/>
  <c r="K92" i="3" s="1"/>
  <c r="X243" i="2"/>
  <c r="X165" i="2"/>
  <c r="X92" i="3" s="1"/>
  <c r="T243" i="2"/>
  <c r="T165" i="2"/>
  <c r="T92" i="3" s="1"/>
  <c r="P243" i="2"/>
  <c r="P165" i="2"/>
  <c r="P92" i="3" s="1"/>
  <c r="L243" i="2"/>
  <c r="L165" i="2"/>
  <c r="L92" i="3" s="1"/>
  <c r="H243" i="2"/>
  <c r="H165" i="2"/>
  <c r="H92" i="3" s="1"/>
  <c r="D243" i="2"/>
  <c r="G42" i="2"/>
  <c r="Z42" i="2"/>
  <c r="V42" i="2"/>
  <c r="R42" i="2"/>
  <c r="N42" i="2"/>
  <c r="J42" i="2"/>
  <c r="F42" i="2"/>
  <c r="Y42" i="2"/>
  <c r="U42" i="2"/>
  <c r="Q42" i="2"/>
  <c r="M42" i="2"/>
  <c r="I42" i="2"/>
  <c r="E42" i="2"/>
  <c r="X42" i="2"/>
  <c r="T42" i="2"/>
  <c r="P42" i="2"/>
  <c r="L42" i="2"/>
  <c r="H42" i="2"/>
  <c r="AA42" i="2"/>
  <c r="W42" i="2"/>
  <c r="S42" i="2"/>
  <c r="O42" i="2"/>
  <c r="K42" i="2"/>
  <c r="D206" i="2" l="1"/>
  <c r="D207" i="2" s="1"/>
  <c r="D241" i="2"/>
  <c r="D261" i="2" s="1"/>
  <c r="D158" i="3" s="1"/>
  <c r="K241" i="2"/>
  <c r="K261" i="2" s="1"/>
  <c r="K158" i="3" s="1"/>
  <c r="I241" i="2"/>
  <c r="I261" i="2" s="1"/>
  <c r="I158" i="3" s="1"/>
  <c r="S241" i="2"/>
  <c r="X241" i="2"/>
  <c r="X261" i="2" s="1"/>
  <c r="X158" i="3" s="1"/>
  <c r="Z241" i="2"/>
  <c r="Z261" i="2" s="1"/>
  <c r="Z158" i="3" s="1"/>
  <c r="D259" i="2"/>
  <c r="D156" i="3" s="1"/>
  <c r="I259" i="2"/>
  <c r="I156" i="3" s="1"/>
  <c r="N259" i="2"/>
  <c r="N156" i="3" s="1"/>
  <c r="G259" i="2"/>
  <c r="G156" i="3" s="1"/>
  <c r="Q241" i="2"/>
  <c r="Q244" i="2" s="1"/>
  <c r="J241" i="2"/>
  <c r="J244" i="2" s="1"/>
  <c r="P241" i="2"/>
  <c r="P244" i="2" s="1"/>
  <c r="P259" i="2"/>
  <c r="P156" i="3" s="1"/>
  <c r="E259" i="2"/>
  <c r="E156" i="3" s="1"/>
  <c r="U259" i="2"/>
  <c r="U156" i="3" s="1"/>
  <c r="J259" i="2"/>
  <c r="J156" i="3" s="1"/>
  <c r="Z259" i="2"/>
  <c r="Z156" i="3" s="1"/>
  <c r="L259" i="2"/>
  <c r="L156" i="3" s="1"/>
  <c r="S259" i="2"/>
  <c r="S156" i="3" s="1"/>
  <c r="F259" i="2"/>
  <c r="F156" i="3" s="1"/>
  <c r="AA259" i="2"/>
  <c r="AA156" i="3" s="1"/>
  <c r="Q259" i="2"/>
  <c r="Q156" i="3" s="1"/>
  <c r="V259" i="2"/>
  <c r="V156" i="3" s="1"/>
  <c r="R241" i="2"/>
  <c r="R244" i="2" s="1"/>
  <c r="AA241" i="2"/>
  <c r="H259" i="2"/>
  <c r="H156" i="3" s="1"/>
  <c r="X259" i="2"/>
  <c r="X156" i="3" s="1"/>
  <c r="K259" i="2"/>
  <c r="K156" i="3" s="1"/>
  <c r="M259" i="2"/>
  <c r="M156" i="3" s="1"/>
  <c r="W259" i="2"/>
  <c r="W156" i="3" s="1"/>
  <c r="R259" i="2"/>
  <c r="R156" i="3" s="1"/>
  <c r="O259" i="2"/>
  <c r="O156" i="3" s="1"/>
  <c r="T259" i="2"/>
  <c r="T156" i="3" s="1"/>
  <c r="Y259" i="2"/>
  <c r="Y156" i="3" s="1"/>
  <c r="C259" i="2"/>
  <c r="C156" i="3" s="1"/>
  <c r="Y241" i="2"/>
  <c r="Y244" i="2" s="1"/>
  <c r="M241" i="2"/>
  <c r="E241" i="2"/>
  <c r="V241" i="2"/>
  <c r="O241" i="2"/>
  <c r="O244" i="2" s="1"/>
  <c r="G241" i="2"/>
  <c r="G244" i="2" s="1"/>
  <c r="T241" i="2"/>
  <c r="C50" i="2"/>
  <c r="C206" i="2" s="1"/>
  <c r="C207" i="2" s="1"/>
  <c r="U241" i="2"/>
  <c r="N241" i="2"/>
  <c r="N244" i="2" s="1"/>
  <c r="F241" i="2"/>
  <c r="F244" i="2" s="1"/>
  <c r="W241" i="2"/>
  <c r="W244" i="2" s="1"/>
  <c r="L241" i="2"/>
  <c r="H241" i="2"/>
  <c r="C241" i="2"/>
  <c r="D30" i="3"/>
  <c r="E20" i="3"/>
  <c r="D20" i="3"/>
  <c r="T164" i="2"/>
  <c r="T128" i="2"/>
  <c r="S164" i="2"/>
  <c r="S128" i="2"/>
  <c r="M164" i="2"/>
  <c r="M128" i="2"/>
  <c r="R164" i="2"/>
  <c r="R128" i="2"/>
  <c r="AA164" i="2"/>
  <c r="AA128" i="2"/>
  <c r="P164" i="2"/>
  <c r="P128" i="2"/>
  <c r="K164" i="2"/>
  <c r="K128" i="2"/>
  <c r="I164" i="2"/>
  <c r="I128" i="2"/>
  <c r="Y164" i="2"/>
  <c r="Y128" i="2"/>
  <c r="W164" i="2"/>
  <c r="W128" i="2"/>
  <c r="N164" i="2"/>
  <c r="N128" i="2"/>
  <c r="O164" i="2"/>
  <c r="O128" i="2"/>
  <c r="L164" i="2"/>
  <c r="L128" i="2"/>
  <c r="E164" i="2"/>
  <c r="E128" i="2"/>
  <c r="U164" i="2"/>
  <c r="U128" i="2"/>
  <c r="J164" i="2"/>
  <c r="J128" i="2"/>
  <c r="Z164" i="2"/>
  <c r="Z128" i="2"/>
  <c r="G164" i="2"/>
  <c r="G128" i="2"/>
  <c r="H164" i="2"/>
  <c r="H128" i="2"/>
  <c r="X164" i="2"/>
  <c r="X128" i="2"/>
  <c r="Q164" i="2"/>
  <c r="Q128" i="2"/>
  <c r="F164" i="2"/>
  <c r="F128" i="2"/>
  <c r="V164" i="2"/>
  <c r="V128" i="2"/>
  <c r="C153" i="3"/>
  <c r="I244" i="2" l="1"/>
  <c r="S244" i="2"/>
  <c r="S261" i="2"/>
  <c r="S158" i="3" s="1"/>
  <c r="K244" i="2"/>
  <c r="X244" i="2"/>
  <c r="Z244" i="2"/>
  <c r="H244" i="2"/>
  <c r="H261" i="2"/>
  <c r="H158" i="3" s="1"/>
  <c r="N261" i="2"/>
  <c r="N158" i="3" s="1"/>
  <c r="G261" i="2"/>
  <c r="G158" i="3" s="1"/>
  <c r="M244" i="2"/>
  <c r="M261" i="2"/>
  <c r="M158" i="3" s="1"/>
  <c r="Y261" i="2"/>
  <c r="Y158" i="3" s="1"/>
  <c r="R261" i="2"/>
  <c r="R158" i="3" s="1"/>
  <c r="L244" i="2"/>
  <c r="L261" i="2"/>
  <c r="L158" i="3" s="1"/>
  <c r="U244" i="2"/>
  <c r="U261" i="2"/>
  <c r="U158" i="3" s="1"/>
  <c r="O261" i="2"/>
  <c r="O158" i="3" s="1"/>
  <c r="P261" i="2"/>
  <c r="P158" i="3" s="1"/>
  <c r="C261" i="2"/>
  <c r="C158" i="3" s="1"/>
  <c r="W261" i="2"/>
  <c r="W158" i="3" s="1"/>
  <c r="V244" i="2"/>
  <c r="V261" i="2"/>
  <c r="V158" i="3" s="1"/>
  <c r="J261" i="2"/>
  <c r="J158" i="3" s="1"/>
  <c r="F261" i="2"/>
  <c r="F158" i="3" s="1"/>
  <c r="T244" i="2"/>
  <c r="T261" i="2"/>
  <c r="T158" i="3" s="1"/>
  <c r="E244" i="2"/>
  <c r="E261" i="2"/>
  <c r="E158" i="3" s="1"/>
  <c r="AA244" i="2"/>
  <c r="AA261" i="2"/>
  <c r="AA158" i="3" s="1"/>
  <c r="Q261" i="2"/>
  <c r="Q158" i="3" s="1"/>
  <c r="C30" i="3"/>
  <c r="Z127" i="2"/>
  <c r="Z182" i="3"/>
  <c r="U127" i="2"/>
  <c r="U182" i="3"/>
  <c r="L127" i="2"/>
  <c r="L182" i="3"/>
  <c r="N127" i="2"/>
  <c r="N182" i="3"/>
  <c r="Y127" i="2"/>
  <c r="Y182" i="3"/>
  <c r="K127" i="2"/>
  <c r="K182" i="3"/>
  <c r="AA127" i="2"/>
  <c r="AA182" i="3"/>
  <c r="M127" i="2"/>
  <c r="M182" i="3"/>
  <c r="T127" i="2"/>
  <c r="T182" i="3"/>
  <c r="F127" i="2"/>
  <c r="F182" i="3"/>
  <c r="X127" i="2"/>
  <c r="X182" i="3"/>
  <c r="G127" i="2"/>
  <c r="G182" i="3"/>
  <c r="J127" i="2"/>
  <c r="J182" i="3"/>
  <c r="E127" i="2"/>
  <c r="E182" i="3"/>
  <c r="O127" i="2"/>
  <c r="O182" i="3"/>
  <c r="W127" i="2"/>
  <c r="W182" i="3"/>
  <c r="I127" i="2"/>
  <c r="I182" i="3"/>
  <c r="P127" i="2"/>
  <c r="P182" i="3"/>
  <c r="R127" i="2"/>
  <c r="R182" i="3"/>
  <c r="S127" i="2"/>
  <c r="S182" i="3"/>
  <c r="V127" i="2"/>
  <c r="V182" i="3"/>
  <c r="Q127" i="2"/>
  <c r="Q182" i="3"/>
  <c r="H127" i="2"/>
  <c r="H182" i="3"/>
  <c r="F167" i="2"/>
  <c r="F94" i="3" s="1"/>
  <c r="F91" i="3"/>
  <c r="X167" i="2"/>
  <c r="X94" i="3" s="1"/>
  <c r="X91" i="3"/>
  <c r="G167" i="2"/>
  <c r="G94" i="3" s="1"/>
  <c r="G91" i="3"/>
  <c r="J167" i="2"/>
  <c r="J94" i="3" s="1"/>
  <c r="J91" i="3"/>
  <c r="E167" i="2"/>
  <c r="E94" i="3" s="1"/>
  <c r="E91" i="3"/>
  <c r="O167" i="2"/>
  <c r="O94" i="3" s="1"/>
  <c r="O91" i="3"/>
  <c r="W167" i="2"/>
  <c r="W94" i="3" s="1"/>
  <c r="W91" i="3"/>
  <c r="I167" i="2"/>
  <c r="I94" i="3" s="1"/>
  <c r="I91" i="3"/>
  <c r="P167" i="2"/>
  <c r="P94" i="3" s="1"/>
  <c r="P91" i="3"/>
  <c r="R167" i="2"/>
  <c r="R94" i="3" s="1"/>
  <c r="R91" i="3"/>
  <c r="S167" i="2"/>
  <c r="S94" i="3" s="1"/>
  <c r="S91" i="3"/>
  <c r="V167" i="2"/>
  <c r="V94" i="3" s="1"/>
  <c r="V91" i="3"/>
  <c r="H167" i="2"/>
  <c r="H94" i="3" s="1"/>
  <c r="H91" i="3"/>
  <c r="Q167" i="2"/>
  <c r="Q94" i="3" s="1"/>
  <c r="Q91" i="3"/>
  <c r="Z167" i="2"/>
  <c r="Z94" i="3" s="1"/>
  <c r="Z91" i="3"/>
  <c r="U167" i="2"/>
  <c r="U94" i="3" s="1"/>
  <c r="U91" i="3"/>
  <c r="L167" i="2"/>
  <c r="L94" i="3" s="1"/>
  <c r="L91" i="3"/>
  <c r="N167" i="2"/>
  <c r="N94" i="3" s="1"/>
  <c r="N91" i="3"/>
  <c r="Y167" i="2"/>
  <c r="Y94" i="3" s="1"/>
  <c r="Y91" i="3"/>
  <c r="K167" i="2"/>
  <c r="K94" i="3" s="1"/>
  <c r="K91" i="3"/>
  <c r="AA167" i="2"/>
  <c r="AA94" i="3" s="1"/>
  <c r="AA91" i="3"/>
  <c r="M167" i="2"/>
  <c r="M94" i="3" s="1"/>
  <c r="M91" i="3"/>
  <c r="T167" i="2"/>
  <c r="T94" i="3" s="1"/>
  <c r="T91" i="3"/>
  <c r="AA54" i="3"/>
  <c r="D49" i="2"/>
  <c r="D204" i="2" s="1"/>
  <c r="D205" i="2" s="1"/>
  <c r="D238" i="2"/>
  <c r="P49" i="2"/>
  <c r="P238" i="2"/>
  <c r="L49" i="2"/>
  <c r="L238" i="2"/>
  <c r="H49" i="2"/>
  <c r="H238" i="2"/>
  <c r="X49" i="2"/>
  <c r="X238" i="2"/>
  <c r="T49" i="2"/>
  <c r="T238" i="2"/>
  <c r="G49" i="2"/>
  <c r="G238" i="2"/>
  <c r="S49" i="2"/>
  <c r="S238" i="2"/>
  <c r="O49" i="2"/>
  <c r="O238" i="2"/>
  <c r="K49" i="2"/>
  <c r="K238" i="2"/>
  <c r="AA49" i="2"/>
  <c r="AA238" i="2"/>
  <c r="W49" i="2"/>
  <c r="W238" i="2"/>
  <c r="C49" i="2"/>
  <c r="C204" i="2" s="1"/>
  <c r="C205" i="2" s="1"/>
  <c r="C240" i="2"/>
  <c r="F49" i="2"/>
  <c r="F238" i="2"/>
  <c r="R49" i="2"/>
  <c r="R238" i="2"/>
  <c r="N49" i="2"/>
  <c r="N238" i="2"/>
  <c r="J49" i="2"/>
  <c r="J238" i="2"/>
  <c r="Z49" i="2"/>
  <c r="Z238" i="2"/>
  <c r="V49" i="2"/>
  <c r="V238" i="2"/>
  <c r="E49" i="2"/>
  <c r="E238" i="2"/>
  <c r="Q49" i="2"/>
  <c r="Q238" i="2"/>
  <c r="M49" i="2"/>
  <c r="M238" i="2"/>
  <c r="I49" i="2"/>
  <c r="I238" i="2"/>
  <c r="Y49" i="2"/>
  <c r="Y238" i="2"/>
  <c r="U49" i="2"/>
  <c r="U238" i="2"/>
  <c r="C31" i="1"/>
  <c r="D36" i="1"/>
  <c r="D230" i="2" s="1"/>
  <c r="C36" i="1"/>
  <c r="C230" i="2" s="1"/>
  <c r="E35" i="1"/>
  <c r="E34" i="1"/>
  <c r="E33" i="1"/>
  <c r="D31" i="1"/>
  <c r="E30" i="1"/>
  <c r="E29" i="1"/>
  <c r="E28" i="1"/>
  <c r="C49" i="1"/>
  <c r="D49" i="1"/>
  <c r="E48" i="1"/>
  <c r="E47" i="1"/>
  <c r="E46" i="1"/>
  <c r="D44" i="1"/>
  <c r="C44" i="1"/>
  <c r="E43" i="1"/>
  <c r="E42" i="1"/>
  <c r="E41" i="1"/>
  <c r="C233" i="2" l="1"/>
  <c r="C141" i="3" s="1"/>
  <c r="C138" i="3"/>
  <c r="U204" i="2"/>
  <c r="U205" i="2" s="1"/>
  <c r="Q204" i="2"/>
  <c r="Q205" i="2" s="1"/>
  <c r="O204" i="2"/>
  <c r="O205" i="2" s="1"/>
  <c r="M204" i="2"/>
  <c r="M205" i="2" s="1"/>
  <c r="Z204" i="2"/>
  <c r="Z205" i="2" s="1"/>
  <c r="F204" i="2"/>
  <c r="F205" i="2" s="1"/>
  <c r="K204" i="2"/>
  <c r="K205" i="2" s="1"/>
  <c r="T204" i="2"/>
  <c r="T205" i="2" s="1"/>
  <c r="P204" i="2"/>
  <c r="P205" i="2" s="1"/>
  <c r="Y204" i="2"/>
  <c r="Y205" i="2" s="1"/>
  <c r="E204" i="2"/>
  <c r="E205" i="2" s="1"/>
  <c r="N204" i="2"/>
  <c r="N205" i="2" s="1"/>
  <c r="W204" i="2"/>
  <c r="W205" i="2" s="1"/>
  <c r="S204" i="2"/>
  <c r="S205" i="2" s="1"/>
  <c r="H204" i="2"/>
  <c r="H205" i="2" s="1"/>
  <c r="I204" i="2"/>
  <c r="I205" i="2" s="1"/>
  <c r="V204" i="2"/>
  <c r="V205" i="2" s="1"/>
  <c r="J204" i="2"/>
  <c r="J205" i="2" s="1"/>
  <c r="R204" i="2"/>
  <c r="R205" i="2" s="1"/>
  <c r="AA204" i="2"/>
  <c r="AA205" i="2" s="1"/>
  <c r="G204" i="2"/>
  <c r="G205" i="2" s="1"/>
  <c r="X204" i="2"/>
  <c r="X205" i="2" s="1"/>
  <c r="L204" i="2"/>
  <c r="L205" i="2" s="1"/>
  <c r="D233" i="2"/>
  <c r="D141" i="3" s="1"/>
  <c r="D138" i="3"/>
  <c r="E230" i="2"/>
  <c r="M240" i="2"/>
  <c r="M245" i="2" s="1"/>
  <c r="M247" i="2" s="1"/>
  <c r="M256" i="2"/>
  <c r="Z240" i="2"/>
  <c r="Z245" i="2" s="1"/>
  <c r="Z247" i="2" s="1"/>
  <c r="Z256" i="2"/>
  <c r="W240" i="2"/>
  <c r="W245" i="2" s="1"/>
  <c r="W247" i="2" s="1"/>
  <c r="W256" i="2"/>
  <c r="U240" i="2"/>
  <c r="U245" i="2" s="1"/>
  <c r="U247" i="2" s="1"/>
  <c r="U256" i="2"/>
  <c r="Q240" i="2"/>
  <c r="Q245" i="2" s="1"/>
  <c r="Q247" i="2" s="1"/>
  <c r="Q256" i="2"/>
  <c r="J240" i="2"/>
  <c r="J245" i="2" s="1"/>
  <c r="J247" i="2" s="1"/>
  <c r="J256" i="2"/>
  <c r="AA256" i="2"/>
  <c r="O240" i="2"/>
  <c r="O245" i="2" s="1"/>
  <c r="O247" i="2" s="1"/>
  <c r="O256" i="2"/>
  <c r="G240" i="2"/>
  <c r="G245" i="2" s="1"/>
  <c r="G247" i="2" s="1"/>
  <c r="G256" i="2"/>
  <c r="X240" i="2"/>
  <c r="X245" i="2" s="1"/>
  <c r="X247" i="2" s="1"/>
  <c r="X256" i="2"/>
  <c r="L240" i="2"/>
  <c r="L245" i="2" s="1"/>
  <c r="L247" i="2" s="1"/>
  <c r="L256" i="2"/>
  <c r="D240" i="2"/>
  <c r="D256" i="2"/>
  <c r="D153" i="3" s="1"/>
  <c r="I240" i="2"/>
  <c r="I245" i="2" s="1"/>
  <c r="I247" i="2" s="1"/>
  <c r="I256" i="2"/>
  <c r="V240" i="2"/>
  <c r="V245" i="2" s="1"/>
  <c r="V247" i="2" s="1"/>
  <c r="V256" i="2"/>
  <c r="R240" i="2"/>
  <c r="R245" i="2" s="1"/>
  <c r="R247" i="2" s="1"/>
  <c r="R256" i="2"/>
  <c r="Y240" i="2"/>
  <c r="Y245" i="2" s="1"/>
  <c r="Y247" i="2" s="1"/>
  <c r="Y256" i="2"/>
  <c r="E240" i="2"/>
  <c r="E245" i="2" s="1"/>
  <c r="E247" i="2" s="1"/>
  <c r="E256" i="2"/>
  <c r="N240" i="2"/>
  <c r="N245" i="2" s="1"/>
  <c r="N247" i="2" s="1"/>
  <c r="N256" i="2"/>
  <c r="F240" i="2"/>
  <c r="F245" i="2" s="1"/>
  <c r="F247" i="2" s="1"/>
  <c r="F256" i="2"/>
  <c r="K240" i="2"/>
  <c r="K245" i="2" s="1"/>
  <c r="K247" i="2" s="1"/>
  <c r="K256" i="2"/>
  <c r="S240" i="2"/>
  <c r="S245" i="2" s="1"/>
  <c r="S247" i="2" s="1"/>
  <c r="S256" i="2"/>
  <c r="T240" i="2"/>
  <c r="T245" i="2" s="1"/>
  <c r="T247" i="2" s="1"/>
  <c r="T256" i="2"/>
  <c r="H240" i="2"/>
  <c r="H245" i="2" s="1"/>
  <c r="H247" i="2" s="1"/>
  <c r="H256" i="2"/>
  <c r="P240" i="2"/>
  <c r="P245" i="2" s="1"/>
  <c r="P247" i="2" s="1"/>
  <c r="P256" i="2"/>
  <c r="D37" i="1"/>
  <c r="C50" i="1"/>
  <c r="Y29" i="3"/>
  <c r="M29" i="3"/>
  <c r="E29" i="3"/>
  <c r="Z29" i="3"/>
  <c r="N29" i="3"/>
  <c r="F29" i="3"/>
  <c r="W29" i="3"/>
  <c r="K29" i="3"/>
  <c r="S29" i="3"/>
  <c r="T29" i="3"/>
  <c r="H29" i="3"/>
  <c r="P29" i="3"/>
  <c r="AA53" i="3"/>
  <c r="H130" i="2"/>
  <c r="H184" i="3" s="1"/>
  <c r="H181" i="3"/>
  <c r="V130" i="2"/>
  <c r="V184" i="3" s="1"/>
  <c r="V181" i="3"/>
  <c r="R130" i="2"/>
  <c r="R184" i="3" s="1"/>
  <c r="R181" i="3"/>
  <c r="I130" i="2"/>
  <c r="I184" i="3" s="1"/>
  <c r="I181" i="3"/>
  <c r="O130" i="2"/>
  <c r="O184" i="3" s="1"/>
  <c r="O181" i="3"/>
  <c r="J130" i="2"/>
  <c r="J184" i="3" s="1"/>
  <c r="J181" i="3"/>
  <c r="F130" i="2"/>
  <c r="F184" i="3" s="1"/>
  <c r="F181" i="3"/>
  <c r="M130" i="2"/>
  <c r="M184" i="3" s="1"/>
  <c r="M181" i="3"/>
  <c r="K130" i="2"/>
  <c r="K184" i="3" s="1"/>
  <c r="K181" i="3"/>
  <c r="N130" i="2"/>
  <c r="N184" i="3" s="1"/>
  <c r="N181" i="3"/>
  <c r="U130" i="2"/>
  <c r="U184" i="3" s="1"/>
  <c r="U181" i="3"/>
  <c r="U29" i="3"/>
  <c r="I29" i="3"/>
  <c r="Q29" i="3"/>
  <c r="V29" i="3"/>
  <c r="J29" i="3"/>
  <c r="R29" i="3"/>
  <c r="AA29" i="3"/>
  <c r="O29" i="3"/>
  <c r="G29" i="3"/>
  <c r="X29" i="3"/>
  <c r="L29" i="3"/>
  <c r="Q130" i="2"/>
  <c r="Q184" i="3" s="1"/>
  <c r="Q181" i="3"/>
  <c r="S130" i="2"/>
  <c r="S184" i="3" s="1"/>
  <c r="S181" i="3"/>
  <c r="P130" i="2"/>
  <c r="P184" i="3" s="1"/>
  <c r="P181" i="3"/>
  <c r="W130" i="2"/>
  <c r="W184" i="3" s="1"/>
  <c r="W181" i="3"/>
  <c r="E130" i="2"/>
  <c r="E184" i="3" s="1"/>
  <c r="E181" i="3"/>
  <c r="G130" i="2"/>
  <c r="G184" i="3" s="1"/>
  <c r="G181" i="3"/>
  <c r="X130" i="2"/>
  <c r="X184" i="3" s="1"/>
  <c r="X181" i="3"/>
  <c r="T130" i="2"/>
  <c r="T184" i="3" s="1"/>
  <c r="T181" i="3"/>
  <c r="AA130" i="2"/>
  <c r="AA184" i="3" s="1"/>
  <c r="AA181" i="3"/>
  <c r="Y130" i="2"/>
  <c r="Y184" i="3" s="1"/>
  <c r="Y181" i="3"/>
  <c r="L130" i="2"/>
  <c r="L184" i="3" s="1"/>
  <c r="L181" i="3"/>
  <c r="Z130" i="2"/>
  <c r="Z184" i="3" s="1"/>
  <c r="Z181" i="3"/>
  <c r="C51" i="2"/>
  <c r="C31" i="3" s="1"/>
  <c r="C29" i="3"/>
  <c r="D51" i="2"/>
  <c r="D31" i="3" s="1"/>
  <c r="D29" i="3"/>
  <c r="D50" i="1"/>
  <c r="C37" i="1"/>
  <c r="C39" i="2" s="1"/>
  <c r="C242" i="2" s="1"/>
  <c r="U70" i="3"/>
  <c r="Y53" i="3"/>
  <c r="M54" i="3"/>
  <c r="Q70" i="3"/>
  <c r="E53" i="3"/>
  <c r="Z70" i="3"/>
  <c r="J70" i="3"/>
  <c r="N54" i="3"/>
  <c r="F53" i="3"/>
  <c r="C54" i="3"/>
  <c r="W70" i="3"/>
  <c r="K53" i="3"/>
  <c r="O54" i="3"/>
  <c r="S70" i="3"/>
  <c r="T54" i="3"/>
  <c r="X70" i="3"/>
  <c r="H53" i="3"/>
  <c r="P54" i="3"/>
  <c r="D70" i="3"/>
  <c r="U53" i="3"/>
  <c r="I54" i="3"/>
  <c r="M70" i="3"/>
  <c r="Q53" i="3"/>
  <c r="V70" i="3"/>
  <c r="Z53" i="3"/>
  <c r="J54" i="3"/>
  <c r="R70" i="3"/>
  <c r="F70" i="3"/>
  <c r="C70" i="3"/>
  <c r="K54" i="3"/>
  <c r="O70" i="3"/>
  <c r="G53" i="3"/>
  <c r="T70" i="3"/>
  <c r="X53" i="3"/>
  <c r="L54" i="3"/>
  <c r="P70" i="3"/>
  <c r="D53" i="3"/>
  <c r="Y54" i="3"/>
  <c r="I53" i="3"/>
  <c r="M53" i="3"/>
  <c r="E54" i="3"/>
  <c r="V53" i="3"/>
  <c r="Z54" i="3"/>
  <c r="N70" i="3"/>
  <c r="R53" i="3"/>
  <c r="F54" i="3"/>
  <c r="W53" i="3"/>
  <c r="K70" i="3"/>
  <c r="S53" i="3"/>
  <c r="G70" i="3"/>
  <c r="T53" i="3"/>
  <c r="H70" i="3"/>
  <c r="L70" i="3"/>
  <c r="P53" i="3"/>
  <c r="U54" i="3"/>
  <c r="Y70" i="3"/>
  <c r="I70" i="3"/>
  <c r="Q54" i="3"/>
  <c r="E70" i="3"/>
  <c r="V54" i="3"/>
  <c r="J53" i="3"/>
  <c r="N53" i="3"/>
  <c r="R54" i="3"/>
  <c r="C53" i="3"/>
  <c r="W54" i="3"/>
  <c r="AA70" i="3"/>
  <c r="O53" i="3"/>
  <c r="S54" i="3"/>
  <c r="G54" i="3"/>
  <c r="X54" i="3"/>
  <c r="H54" i="3"/>
  <c r="L53" i="3"/>
  <c r="D54" i="3"/>
  <c r="E36" i="1"/>
  <c r="E31" i="1"/>
  <c r="C215" i="2" s="1"/>
  <c r="C216" i="2" s="1"/>
  <c r="E44" i="1"/>
  <c r="E49" i="1"/>
  <c r="D62" i="1"/>
  <c r="D63" i="1" s="1"/>
  <c r="C62" i="1"/>
  <c r="C63" i="1" s="1"/>
  <c r="E61" i="1"/>
  <c r="E60" i="1"/>
  <c r="E59" i="1"/>
  <c r="E56" i="1"/>
  <c r="E55" i="1"/>
  <c r="E54" i="1"/>
  <c r="D39" i="2" l="1"/>
  <c r="D202" i="2" s="1"/>
  <c r="D203" i="2" s="1"/>
  <c r="C202" i="2"/>
  <c r="C203" i="2" s="1"/>
  <c r="F227" i="2"/>
  <c r="F135" i="3" s="1"/>
  <c r="F230" i="2"/>
  <c r="F138" i="3" s="1"/>
  <c r="E233" i="2"/>
  <c r="E141" i="3" s="1"/>
  <c r="E138" i="3"/>
  <c r="F231" i="2"/>
  <c r="F139" i="3" s="1"/>
  <c r="F232" i="2"/>
  <c r="F140" i="3" s="1"/>
  <c r="T257" i="2"/>
  <c r="T154" i="3" s="1"/>
  <c r="T153" i="3"/>
  <c r="N257" i="2"/>
  <c r="N154" i="3" s="1"/>
  <c r="N153" i="3"/>
  <c r="V257" i="2"/>
  <c r="V154" i="3" s="1"/>
  <c r="V153" i="3"/>
  <c r="X257" i="2"/>
  <c r="X154" i="3" s="1"/>
  <c r="X153" i="3"/>
  <c r="W257" i="2"/>
  <c r="W154" i="3" s="1"/>
  <c r="W153" i="3"/>
  <c r="H257" i="2"/>
  <c r="H154" i="3" s="1"/>
  <c r="H153" i="3"/>
  <c r="F257" i="2"/>
  <c r="F154" i="3" s="1"/>
  <c r="F153" i="3"/>
  <c r="R257" i="2"/>
  <c r="R154" i="3" s="1"/>
  <c r="R153" i="3"/>
  <c r="L257" i="2"/>
  <c r="L154" i="3" s="1"/>
  <c r="L153" i="3"/>
  <c r="AA257" i="2"/>
  <c r="AA154" i="3" s="1"/>
  <c r="AA153" i="3"/>
  <c r="U257" i="2"/>
  <c r="U154" i="3" s="1"/>
  <c r="U153" i="3"/>
  <c r="P257" i="2"/>
  <c r="P154" i="3" s="1"/>
  <c r="P153" i="3"/>
  <c r="K257" i="2"/>
  <c r="K154" i="3" s="1"/>
  <c r="K153" i="3"/>
  <c r="Y257" i="2"/>
  <c r="Y154" i="3" s="1"/>
  <c r="Y153" i="3"/>
  <c r="O257" i="2"/>
  <c r="O154" i="3" s="1"/>
  <c r="O153" i="3"/>
  <c r="Q257" i="2"/>
  <c r="Q154" i="3" s="1"/>
  <c r="Q153" i="3"/>
  <c r="M257" i="2"/>
  <c r="M154" i="3" s="1"/>
  <c r="M153" i="3"/>
  <c r="C244" i="2"/>
  <c r="C245" i="2" s="1"/>
  <c r="C247" i="2" s="1"/>
  <c r="C258" i="2"/>
  <c r="C155" i="3" s="1"/>
  <c r="S257" i="2"/>
  <c r="S154" i="3" s="1"/>
  <c r="S153" i="3"/>
  <c r="E257" i="2"/>
  <c r="E154" i="3" s="1"/>
  <c r="E153" i="3"/>
  <c r="I257" i="2"/>
  <c r="I154" i="3" s="1"/>
  <c r="I153" i="3"/>
  <c r="G257" i="2"/>
  <c r="G154" i="3" s="1"/>
  <c r="G153" i="3"/>
  <c r="J257" i="2"/>
  <c r="J154" i="3" s="1"/>
  <c r="J153" i="3"/>
  <c r="Z257" i="2"/>
  <c r="Z154" i="3" s="1"/>
  <c r="Z153" i="3"/>
  <c r="C43" i="2"/>
  <c r="C76" i="2" s="1"/>
  <c r="C48" i="3" s="1"/>
  <c r="C165" i="2"/>
  <c r="C92" i="3" s="1"/>
  <c r="E118" i="2"/>
  <c r="E172" i="3" s="1"/>
  <c r="E82" i="3"/>
  <c r="H118" i="2"/>
  <c r="H172" i="3" s="1"/>
  <c r="H82" i="3"/>
  <c r="M117" i="2"/>
  <c r="M171" i="3" s="1"/>
  <c r="M81" i="3"/>
  <c r="T118" i="2"/>
  <c r="T172" i="3" s="1"/>
  <c r="T82" i="3"/>
  <c r="AA119" i="2"/>
  <c r="AA173" i="3" s="1"/>
  <c r="AA83" i="3"/>
  <c r="G117" i="2"/>
  <c r="G171" i="3" s="1"/>
  <c r="G81" i="3"/>
  <c r="F117" i="2"/>
  <c r="F171" i="3" s="1"/>
  <c r="F81" i="3"/>
  <c r="U119" i="2"/>
  <c r="U173" i="3" s="1"/>
  <c r="U83" i="3"/>
  <c r="C117" i="2"/>
  <c r="C171" i="3" s="1"/>
  <c r="C81" i="3"/>
  <c r="O117" i="2"/>
  <c r="O171" i="3" s="1"/>
  <c r="O81" i="3"/>
  <c r="W118" i="2"/>
  <c r="W172" i="3" s="1"/>
  <c r="W82" i="3"/>
  <c r="R118" i="2"/>
  <c r="R172" i="3" s="1"/>
  <c r="R82" i="3"/>
  <c r="Y119" i="2"/>
  <c r="Y173" i="3" s="1"/>
  <c r="Y83" i="3"/>
  <c r="Q117" i="2"/>
  <c r="Q171" i="3" s="1"/>
  <c r="Q81" i="3"/>
  <c r="H119" i="2"/>
  <c r="H173" i="3" s="1"/>
  <c r="H83" i="3"/>
  <c r="G119" i="2"/>
  <c r="G173" i="3" s="1"/>
  <c r="G83" i="3"/>
  <c r="K119" i="2"/>
  <c r="K173" i="3" s="1"/>
  <c r="K83" i="3"/>
  <c r="G118" i="2"/>
  <c r="G172" i="3" s="1"/>
  <c r="G82" i="3"/>
  <c r="N119" i="2"/>
  <c r="N173" i="3" s="1"/>
  <c r="N83" i="3"/>
  <c r="W117" i="2"/>
  <c r="W171" i="3" s="1"/>
  <c r="W81" i="3"/>
  <c r="N117" i="2"/>
  <c r="N171" i="3" s="1"/>
  <c r="N81" i="3"/>
  <c r="Z118" i="2"/>
  <c r="Z172" i="3" s="1"/>
  <c r="Z82" i="3"/>
  <c r="P119" i="2"/>
  <c r="P173" i="3" s="1"/>
  <c r="P83" i="3"/>
  <c r="Y117" i="2"/>
  <c r="Y171" i="3" s="1"/>
  <c r="Y81" i="3"/>
  <c r="H117" i="2"/>
  <c r="H171" i="3" s="1"/>
  <c r="H81" i="3"/>
  <c r="L118" i="2"/>
  <c r="L172" i="3" s="1"/>
  <c r="L82" i="3"/>
  <c r="F119" i="2"/>
  <c r="F173" i="3" s="1"/>
  <c r="F83" i="3"/>
  <c r="K118" i="2"/>
  <c r="K172" i="3" s="1"/>
  <c r="K82" i="3"/>
  <c r="V119" i="2"/>
  <c r="V173" i="3" s="1"/>
  <c r="V83" i="3"/>
  <c r="M119" i="2"/>
  <c r="M173" i="3" s="1"/>
  <c r="M83" i="3"/>
  <c r="V117" i="2"/>
  <c r="V171" i="3" s="1"/>
  <c r="V81" i="3"/>
  <c r="Q118" i="2"/>
  <c r="Q172" i="3" s="1"/>
  <c r="Q82" i="3"/>
  <c r="X119" i="2"/>
  <c r="X173" i="3" s="1"/>
  <c r="X83" i="3"/>
  <c r="S119" i="2"/>
  <c r="S173" i="3" s="1"/>
  <c r="S83" i="3"/>
  <c r="L117" i="2"/>
  <c r="L171" i="3" s="1"/>
  <c r="L81" i="3"/>
  <c r="D118" i="2"/>
  <c r="D172" i="3" s="1"/>
  <c r="D82" i="3"/>
  <c r="I118" i="2"/>
  <c r="I172" i="3" s="1"/>
  <c r="I82" i="3"/>
  <c r="X118" i="2"/>
  <c r="X172" i="3" s="1"/>
  <c r="X82" i="3"/>
  <c r="C118" i="2"/>
  <c r="C172" i="3" s="1"/>
  <c r="C82" i="3"/>
  <c r="O118" i="2"/>
  <c r="O172" i="3" s="1"/>
  <c r="O82" i="3"/>
  <c r="Z119" i="2"/>
  <c r="Z173" i="3" s="1"/>
  <c r="Z83" i="3"/>
  <c r="Q119" i="2"/>
  <c r="Q173" i="3" s="1"/>
  <c r="Q83" i="3"/>
  <c r="Z117" i="2"/>
  <c r="Z171" i="3" s="1"/>
  <c r="Z81" i="3"/>
  <c r="C123" i="3"/>
  <c r="P117" i="2"/>
  <c r="P171" i="3" s="1"/>
  <c r="P81" i="3"/>
  <c r="S118" i="2"/>
  <c r="S172" i="3" s="1"/>
  <c r="S82" i="3"/>
  <c r="K117" i="2"/>
  <c r="K171" i="3" s="1"/>
  <c r="K81" i="3"/>
  <c r="E119" i="2"/>
  <c r="E173" i="3" s="1"/>
  <c r="E83" i="3"/>
  <c r="I119" i="2"/>
  <c r="I173" i="3" s="1"/>
  <c r="I83" i="3"/>
  <c r="V118" i="2"/>
  <c r="V172" i="3" s="1"/>
  <c r="V82" i="3"/>
  <c r="L119" i="2"/>
  <c r="L173" i="3" s="1"/>
  <c r="L83" i="3"/>
  <c r="U117" i="2"/>
  <c r="U171" i="3" s="1"/>
  <c r="U81" i="3"/>
  <c r="T117" i="2"/>
  <c r="T171" i="3" s="1"/>
  <c r="T81" i="3"/>
  <c r="X117" i="2"/>
  <c r="X171" i="3" s="1"/>
  <c r="X81" i="3"/>
  <c r="S117" i="2"/>
  <c r="S171" i="3" s="1"/>
  <c r="S81" i="3"/>
  <c r="AA118" i="2"/>
  <c r="AA172" i="3" s="1"/>
  <c r="AA82" i="3"/>
  <c r="F118" i="2"/>
  <c r="F172" i="3" s="1"/>
  <c r="F82" i="3"/>
  <c r="J117" i="2"/>
  <c r="J171" i="3" s="1"/>
  <c r="J81" i="3"/>
  <c r="E117" i="2"/>
  <c r="E171" i="3" s="1"/>
  <c r="E81" i="3"/>
  <c r="M118" i="2"/>
  <c r="M172" i="3" s="1"/>
  <c r="M82" i="3"/>
  <c r="T119" i="2"/>
  <c r="T173" i="3" s="1"/>
  <c r="T83" i="3"/>
  <c r="O119" i="2"/>
  <c r="O173" i="3" s="1"/>
  <c r="O83" i="3"/>
  <c r="C119" i="2"/>
  <c r="C173" i="3" s="1"/>
  <c r="C83" i="3"/>
  <c r="R119" i="2"/>
  <c r="R173" i="3" s="1"/>
  <c r="R83" i="3"/>
  <c r="AA117" i="2"/>
  <c r="AA171" i="3" s="1"/>
  <c r="AA81" i="3"/>
  <c r="R117" i="2"/>
  <c r="R171" i="3" s="1"/>
  <c r="R81" i="3"/>
  <c r="J118" i="2"/>
  <c r="J172" i="3" s="1"/>
  <c r="J82" i="3"/>
  <c r="D119" i="2"/>
  <c r="D173" i="3" s="1"/>
  <c r="D83" i="3"/>
  <c r="I117" i="2"/>
  <c r="I171" i="3" s="1"/>
  <c r="I81" i="3"/>
  <c r="U118" i="2"/>
  <c r="U172" i="3" s="1"/>
  <c r="U82" i="3"/>
  <c r="P118" i="2"/>
  <c r="P172" i="3" s="1"/>
  <c r="P82" i="3"/>
  <c r="W119" i="2"/>
  <c r="W173" i="3" s="1"/>
  <c r="W83" i="3"/>
  <c r="Y118" i="2"/>
  <c r="Y172" i="3" s="1"/>
  <c r="Y82" i="3"/>
  <c r="D117" i="2"/>
  <c r="D171" i="3" s="1"/>
  <c r="D81" i="3"/>
  <c r="J119" i="2"/>
  <c r="J173" i="3" s="1"/>
  <c r="J83" i="3"/>
  <c r="N118" i="2"/>
  <c r="N172" i="3" s="1"/>
  <c r="N82" i="3"/>
  <c r="E50" i="1"/>
  <c r="E37" i="1"/>
  <c r="C128" i="2"/>
  <c r="H41" i="2"/>
  <c r="D165" i="2"/>
  <c r="D92" i="3" s="1"/>
  <c r="AA41" i="2"/>
  <c r="R41" i="2"/>
  <c r="J41" i="2"/>
  <c r="S41" i="2"/>
  <c r="M41" i="2"/>
  <c r="K41" i="2"/>
  <c r="Z41" i="2"/>
  <c r="U41" i="2"/>
  <c r="W41" i="2"/>
  <c r="G41" i="2"/>
  <c r="N41" i="2"/>
  <c r="Y41" i="2"/>
  <c r="E41" i="2"/>
  <c r="E50" i="2" s="1"/>
  <c r="E206" i="2" s="1"/>
  <c r="E207" i="2" s="1"/>
  <c r="T41" i="2"/>
  <c r="O41" i="2"/>
  <c r="V41" i="2"/>
  <c r="F41" i="2"/>
  <c r="Q41" i="2"/>
  <c r="L41" i="2"/>
  <c r="I41" i="2"/>
  <c r="P41" i="2"/>
  <c r="X41" i="2"/>
  <c r="E57" i="1"/>
  <c r="E62" i="1"/>
  <c r="D242" i="2" l="1"/>
  <c r="C211" i="2"/>
  <c r="C119" i="3" s="1"/>
  <c r="F233" i="2"/>
  <c r="F141" i="3" s="1"/>
  <c r="C164" i="2"/>
  <c r="C167" i="2" s="1"/>
  <c r="C94" i="3" s="1"/>
  <c r="C74" i="2"/>
  <c r="C46" i="3" s="1"/>
  <c r="D43" i="2"/>
  <c r="D76" i="2" s="1"/>
  <c r="D74" i="2" s="1"/>
  <c r="D46" i="3" s="1"/>
  <c r="C127" i="2"/>
  <c r="C182" i="3"/>
  <c r="C218" i="2"/>
  <c r="C124" i="3"/>
  <c r="H153" i="2"/>
  <c r="E63" i="1"/>
  <c r="H50" i="2"/>
  <c r="H206" i="2" s="1"/>
  <c r="H207" i="2" s="1"/>
  <c r="D164" i="2"/>
  <c r="D128" i="2"/>
  <c r="I153" i="2"/>
  <c r="I50" i="2"/>
  <c r="I206" i="2" s="1"/>
  <c r="I207" i="2" s="1"/>
  <c r="V153" i="2"/>
  <c r="V50" i="2"/>
  <c r="V206" i="2" s="1"/>
  <c r="V207" i="2" s="1"/>
  <c r="Y153" i="2"/>
  <c r="Y50" i="2"/>
  <c r="Y206" i="2" s="1"/>
  <c r="Y207" i="2" s="1"/>
  <c r="U153" i="2"/>
  <c r="U50" i="2"/>
  <c r="U206" i="2" s="1"/>
  <c r="U207" i="2" s="1"/>
  <c r="M153" i="2"/>
  <c r="M50" i="2"/>
  <c r="M206" i="2" s="1"/>
  <c r="M207" i="2" s="1"/>
  <c r="AA153" i="2"/>
  <c r="AA50" i="2"/>
  <c r="AA206" i="2" s="1"/>
  <c r="AA207" i="2" s="1"/>
  <c r="L153" i="2"/>
  <c r="L50" i="2"/>
  <c r="L206" i="2" s="1"/>
  <c r="L207" i="2" s="1"/>
  <c r="O153" i="2"/>
  <c r="O50" i="2"/>
  <c r="O206" i="2" s="1"/>
  <c r="O207" i="2" s="1"/>
  <c r="N153" i="2"/>
  <c r="N50" i="2"/>
  <c r="N206" i="2" s="1"/>
  <c r="N207" i="2" s="1"/>
  <c r="Z153" i="2"/>
  <c r="Z50" i="2"/>
  <c r="Z206" i="2" s="1"/>
  <c r="Z207" i="2" s="1"/>
  <c r="S153" i="2"/>
  <c r="S50" i="2"/>
  <c r="S206" i="2" s="1"/>
  <c r="S207" i="2" s="1"/>
  <c r="X153" i="2"/>
  <c r="X50" i="2"/>
  <c r="X206" i="2" s="1"/>
  <c r="X207" i="2" s="1"/>
  <c r="Q153" i="2"/>
  <c r="Q50" i="2"/>
  <c r="Q206" i="2" s="1"/>
  <c r="Q207" i="2" s="1"/>
  <c r="T153" i="2"/>
  <c r="T50" i="2"/>
  <c r="T206" i="2" s="1"/>
  <c r="T207" i="2" s="1"/>
  <c r="G153" i="2"/>
  <c r="G50" i="2"/>
  <c r="G206" i="2" s="1"/>
  <c r="G207" i="2" s="1"/>
  <c r="J153" i="2"/>
  <c r="J50" i="2"/>
  <c r="J206" i="2" s="1"/>
  <c r="J207" i="2" s="1"/>
  <c r="P153" i="2"/>
  <c r="P50" i="2"/>
  <c r="P206" i="2" s="1"/>
  <c r="P207" i="2" s="1"/>
  <c r="F153" i="2"/>
  <c r="F50" i="2"/>
  <c r="F206" i="2" s="1"/>
  <c r="F207" i="2" s="1"/>
  <c r="E153" i="2"/>
  <c r="E30" i="3"/>
  <c r="W153" i="2"/>
  <c r="W50" i="2"/>
  <c r="W206" i="2" s="1"/>
  <c r="W207" i="2" s="1"/>
  <c r="K153" i="2"/>
  <c r="K50" i="2"/>
  <c r="K206" i="2" s="1"/>
  <c r="K207" i="2" s="1"/>
  <c r="R153" i="2"/>
  <c r="R50" i="2"/>
  <c r="R206" i="2" s="1"/>
  <c r="R207" i="2" s="1"/>
  <c r="D258" i="2" l="1"/>
  <c r="D155" i="3" s="1"/>
  <c r="D244" i="2"/>
  <c r="D245" i="2" s="1"/>
  <c r="D247" i="2" s="1"/>
  <c r="C212" i="2"/>
  <c r="C120" i="3" s="1"/>
  <c r="C91" i="3"/>
  <c r="D48" i="3"/>
  <c r="E43" i="2"/>
  <c r="F43" i="2" s="1"/>
  <c r="K30" i="3"/>
  <c r="P30" i="3"/>
  <c r="K80" i="3"/>
  <c r="E80" i="3"/>
  <c r="P80" i="3"/>
  <c r="G80" i="3"/>
  <c r="S80" i="3"/>
  <c r="L80" i="3"/>
  <c r="Y80" i="3"/>
  <c r="I80" i="3"/>
  <c r="R30" i="3"/>
  <c r="W30" i="3"/>
  <c r="F30" i="3"/>
  <c r="J30" i="3"/>
  <c r="T30" i="3"/>
  <c r="X30" i="3"/>
  <c r="Z30" i="3"/>
  <c r="O30" i="3"/>
  <c r="AA30" i="3"/>
  <c r="U30" i="3"/>
  <c r="V30" i="3"/>
  <c r="D127" i="2"/>
  <c r="D182" i="3"/>
  <c r="J80" i="3"/>
  <c r="X80" i="3"/>
  <c r="O80" i="3"/>
  <c r="U80" i="3"/>
  <c r="G30" i="3"/>
  <c r="Q30" i="3"/>
  <c r="S30" i="3"/>
  <c r="N30" i="3"/>
  <c r="L30" i="3"/>
  <c r="M30" i="3"/>
  <c r="Y30" i="3"/>
  <c r="I30" i="3"/>
  <c r="H30" i="3"/>
  <c r="C130" i="2"/>
  <c r="C184" i="3" s="1"/>
  <c r="C181" i="3"/>
  <c r="T116" i="2"/>
  <c r="T170" i="3" s="1"/>
  <c r="T80" i="3"/>
  <c r="H116" i="2"/>
  <c r="H170" i="3" s="1"/>
  <c r="H80" i="3"/>
  <c r="C219" i="2"/>
  <c r="C126" i="3"/>
  <c r="R116" i="2"/>
  <c r="R170" i="3" s="1"/>
  <c r="R80" i="3"/>
  <c r="F116" i="2"/>
  <c r="F170" i="3" s="1"/>
  <c r="F80" i="3"/>
  <c r="M116" i="2"/>
  <c r="M170" i="3" s="1"/>
  <c r="M80" i="3"/>
  <c r="D167" i="2"/>
  <c r="D94" i="3" s="1"/>
  <c r="D91" i="3"/>
  <c r="N116" i="2"/>
  <c r="N170" i="3" s="1"/>
  <c r="N80" i="3"/>
  <c r="V116" i="2"/>
  <c r="V170" i="3" s="1"/>
  <c r="V80" i="3"/>
  <c r="W116" i="2"/>
  <c r="W170" i="3" s="1"/>
  <c r="W80" i="3"/>
  <c r="Q116" i="2"/>
  <c r="Q170" i="3" s="1"/>
  <c r="Q80" i="3"/>
  <c r="Z116" i="2"/>
  <c r="Z170" i="3" s="1"/>
  <c r="Z80" i="3"/>
  <c r="AA116" i="2"/>
  <c r="AA170" i="3" s="1"/>
  <c r="AA80" i="3"/>
  <c r="W51" i="2"/>
  <c r="W31" i="3" s="1"/>
  <c r="Z51" i="2"/>
  <c r="Z31" i="3" s="1"/>
  <c r="Y51" i="2"/>
  <c r="Y31" i="3" s="1"/>
  <c r="P51" i="2"/>
  <c r="L51" i="2"/>
  <c r="L31" i="3" s="1"/>
  <c r="Q51" i="2"/>
  <c r="AA51" i="2"/>
  <c r="AA31" i="3" s="1"/>
  <c r="K51" i="2"/>
  <c r="T51" i="2"/>
  <c r="T31" i="3" s="1"/>
  <c r="S51" i="2"/>
  <c r="U51" i="2"/>
  <c r="R51" i="2"/>
  <c r="R31" i="3" s="1"/>
  <c r="F51" i="2"/>
  <c r="G51" i="2"/>
  <c r="X51" i="2"/>
  <c r="O51" i="2"/>
  <c r="O31" i="3" s="1"/>
  <c r="M51" i="2"/>
  <c r="I51" i="2"/>
  <c r="H51" i="2"/>
  <c r="E51" i="2"/>
  <c r="J51" i="2"/>
  <c r="N51" i="2"/>
  <c r="N31" i="3" s="1"/>
  <c r="V51" i="2"/>
  <c r="V31" i="3" s="1"/>
  <c r="X116" i="2"/>
  <c r="X170" i="3" s="1"/>
  <c r="O116" i="2"/>
  <c r="O170" i="3" s="1"/>
  <c r="U116" i="2"/>
  <c r="U170" i="3" s="1"/>
  <c r="J116" i="2"/>
  <c r="J170" i="3" s="1"/>
  <c r="E116" i="2"/>
  <c r="E170" i="3" s="1"/>
  <c r="I116" i="2"/>
  <c r="I170" i="3" s="1"/>
  <c r="K116" i="2"/>
  <c r="K170" i="3" s="1"/>
  <c r="P116" i="2"/>
  <c r="P170" i="3" s="1"/>
  <c r="S116" i="2"/>
  <c r="S170" i="3" s="1"/>
  <c r="L116" i="2"/>
  <c r="L170" i="3" s="1"/>
  <c r="Y116" i="2"/>
  <c r="Y170" i="3" s="1"/>
  <c r="G116" i="2"/>
  <c r="G170" i="3" s="1"/>
  <c r="C127" i="1"/>
  <c r="C141" i="1" s="1"/>
  <c r="G52" i="2" l="1"/>
  <c r="G54" i="2" s="1"/>
  <c r="K52" i="2"/>
  <c r="K54" i="2" s="1"/>
  <c r="O52" i="2"/>
  <c r="S52" i="2"/>
  <c r="S54" i="2" s="1"/>
  <c r="W52" i="2"/>
  <c r="AA52" i="2"/>
  <c r="H52" i="2"/>
  <c r="L52" i="2"/>
  <c r="P52" i="2"/>
  <c r="P54" i="2" s="1"/>
  <c r="T52" i="2"/>
  <c r="X52" i="2"/>
  <c r="E52" i="2"/>
  <c r="I52" i="2"/>
  <c r="M52" i="2"/>
  <c r="Q52" i="2"/>
  <c r="Q54" i="2" s="1"/>
  <c r="U52" i="2"/>
  <c r="Y52" i="2"/>
  <c r="F52" i="2"/>
  <c r="F54" i="2" s="1"/>
  <c r="J52" i="2"/>
  <c r="N52" i="2"/>
  <c r="R52" i="2"/>
  <c r="V52" i="2"/>
  <c r="Z52" i="2"/>
  <c r="E76" i="2"/>
  <c r="E74" i="2" s="1"/>
  <c r="E46" i="3" s="1"/>
  <c r="D130" i="2"/>
  <c r="D184" i="3" s="1"/>
  <c r="D181" i="3"/>
  <c r="J31" i="3"/>
  <c r="H31" i="3"/>
  <c r="M31" i="3"/>
  <c r="X31" i="3"/>
  <c r="F31" i="3"/>
  <c r="U31" i="3"/>
  <c r="C127" i="3"/>
  <c r="C224" i="2"/>
  <c r="C52" i="2"/>
  <c r="D224" i="2"/>
  <c r="D225" i="2" s="1"/>
  <c r="D255" i="2" s="1"/>
  <c r="D52" i="2"/>
  <c r="J54" i="2"/>
  <c r="E31" i="3"/>
  <c r="I31" i="3"/>
  <c r="G31" i="3"/>
  <c r="S31" i="3"/>
  <c r="K31" i="3"/>
  <c r="Q31" i="3"/>
  <c r="P31" i="3"/>
  <c r="G43" i="2"/>
  <c r="F76" i="2"/>
  <c r="C254" i="2" l="1"/>
  <c r="C151" i="3" s="1"/>
  <c r="C225" i="2"/>
  <c r="C255" i="2" s="1"/>
  <c r="D133" i="3"/>
  <c r="E48" i="3"/>
  <c r="K57" i="2"/>
  <c r="K34" i="3"/>
  <c r="F57" i="2"/>
  <c r="F34" i="3"/>
  <c r="J57" i="2"/>
  <c r="J34" i="3"/>
  <c r="F74" i="2"/>
  <c r="F46" i="3" s="1"/>
  <c r="F48" i="3"/>
  <c r="L157" i="2"/>
  <c r="L32" i="3"/>
  <c r="L54" i="2"/>
  <c r="I157" i="2"/>
  <c r="I32" i="3"/>
  <c r="N157" i="2"/>
  <c r="N32" i="3"/>
  <c r="N54" i="2"/>
  <c r="Q57" i="2"/>
  <c r="Q34" i="3"/>
  <c r="S57" i="2"/>
  <c r="S34" i="3"/>
  <c r="I54" i="2"/>
  <c r="Q32" i="3"/>
  <c r="Q157" i="2"/>
  <c r="P157" i="2"/>
  <c r="P32" i="3"/>
  <c r="U157" i="2"/>
  <c r="U32" i="3"/>
  <c r="M157" i="2"/>
  <c r="M32" i="3"/>
  <c r="AA157" i="2"/>
  <c r="AA32" i="3"/>
  <c r="AA54" i="2"/>
  <c r="V157" i="2"/>
  <c r="V32" i="3"/>
  <c r="V54" i="2"/>
  <c r="D254" i="2"/>
  <c r="D151" i="3" s="1"/>
  <c r="D132" i="3"/>
  <c r="D173" i="2"/>
  <c r="D228" i="2"/>
  <c r="M54" i="2"/>
  <c r="T157" i="2"/>
  <c r="T32" i="3"/>
  <c r="T54" i="2"/>
  <c r="E157" i="2"/>
  <c r="E32" i="3"/>
  <c r="C157" i="2"/>
  <c r="C32" i="3"/>
  <c r="C54" i="2"/>
  <c r="Z157" i="2"/>
  <c r="Z32" i="3"/>
  <c r="Z54" i="2"/>
  <c r="F157" i="2"/>
  <c r="F32" i="3"/>
  <c r="R157" i="2"/>
  <c r="R32" i="3"/>
  <c r="R54" i="2"/>
  <c r="H157" i="2"/>
  <c r="H32" i="3"/>
  <c r="P57" i="2"/>
  <c r="P34" i="3"/>
  <c r="G57" i="2"/>
  <c r="G34" i="3"/>
  <c r="E54" i="2"/>
  <c r="Y157" i="2"/>
  <c r="Y32" i="3"/>
  <c r="Y54" i="2"/>
  <c r="S157" i="2"/>
  <c r="S32" i="3"/>
  <c r="X157" i="2"/>
  <c r="X32" i="3"/>
  <c r="G157" i="2"/>
  <c r="G32" i="3"/>
  <c r="J157" i="2"/>
  <c r="J32" i="3"/>
  <c r="W157" i="2"/>
  <c r="W32" i="3"/>
  <c r="W54" i="2"/>
  <c r="C132" i="3"/>
  <c r="C173" i="2"/>
  <c r="E224" i="2"/>
  <c r="F224" i="2" s="1"/>
  <c r="C99" i="2"/>
  <c r="U54" i="2"/>
  <c r="X54" i="2"/>
  <c r="H54" i="2"/>
  <c r="K157" i="2"/>
  <c r="K32" i="3"/>
  <c r="O157" i="2"/>
  <c r="O32" i="3"/>
  <c r="O54" i="2"/>
  <c r="D32" i="3"/>
  <c r="D54" i="2"/>
  <c r="D157" i="2"/>
  <c r="H43" i="2"/>
  <c r="G76" i="2"/>
  <c r="C133" i="3" l="1"/>
  <c r="E225" i="2"/>
  <c r="F132" i="3"/>
  <c r="D136" i="3"/>
  <c r="C228" i="2"/>
  <c r="C136" i="3" s="1"/>
  <c r="E132" i="3"/>
  <c r="O120" i="2"/>
  <c r="O84" i="3"/>
  <c r="O152" i="2"/>
  <c r="O79" i="3" s="1"/>
  <c r="C134" i="3"/>
  <c r="E226" i="2"/>
  <c r="J120" i="2"/>
  <c r="J84" i="3"/>
  <c r="J152" i="2"/>
  <c r="J79" i="3" s="1"/>
  <c r="H120" i="2"/>
  <c r="H84" i="3"/>
  <c r="H152" i="2"/>
  <c r="H79" i="3" s="1"/>
  <c r="I57" i="2"/>
  <c r="I34" i="3"/>
  <c r="Q59" i="2"/>
  <c r="Q60" i="2" s="1"/>
  <c r="Q37" i="3"/>
  <c r="L120" i="2"/>
  <c r="L84" i="3"/>
  <c r="L152" i="2"/>
  <c r="L79" i="3" s="1"/>
  <c r="J59" i="2"/>
  <c r="J60" i="2" s="1"/>
  <c r="J37" i="3"/>
  <c r="U57" i="2"/>
  <c r="U34" i="3"/>
  <c r="C100" i="3"/>
  <c r="C136" i="2"/>
  <c r="C169" i="2"/>
  <c r="Y120" i="2"/>
  <c r="Y84" i="3"/>
  <c r="Y152" i="2"/>
  <c r="Y79" i="3" s="1"/>
  <c r="R57" i="2"/>
  <c r="R34" i="3"/>
  <c r="F120" i="2"/>
  <c r="F84" i="3"/>
  <c r="F152" i="2"/>
  <c r="F79" i="3" s="1"/>
  <c r="C57" i="2"/>
  <c r="C34" i="3"/>
  <c r="E120" i="2"/>
  <c r="E84" i="3"/>
  <c r="E152" i="2"/>
  <c r="E79" i="3" s="1"/>
  <c r="M57" i="2"/>
  <c r="M34" i="3"/>
  <c r="AA57" i="2"/>
  <c r="AA34" i="3"/>
  <c r="M120" i="2"/>
  <c r="M84" i="3"/>
  <c r="M152" i="2"/>
  <c r="M79" i="3" s="1"/>
  <c r="P120" i="2"/>
  <c r="P84" i="3"/>
  <c r="P152" i="2"/>
  <c r="P79" i="3" s="1"/>
  <c r="N57" i="2"/>
  <c r="N34" i="3"/>
  <c r="I120" i="2"/>
  <c r="I84" i="3"/>
  <c r="I152" i="2"/>
  <c r="I79" i="3" s="1"/>
  <c r="K120" i="2"/>
  <c r="K84" i="3"/>
  <c r="K152" i="2"/>
  <c r="K79" i="3" s="1"/>
  <c r="C71" i="3"/>
  <c r="D99" i="2"/>
  <c r="E99" i="2" s="1"/>
  <c r="C95" i="2"/>
  <c r="C67" i="3" s="1"/>
  <c r="W120" i="2"/>
  <c r="W84" i="3"/>
  <c r="W152" i="2"/>
  <c r="W79" i="3" s="1"/>
  <c r="E57" i="2"/>
  <c r="E34" i="3"/>
  <c r="D134" i="3"/>
  <c r="Q84" i="3"/>
  <c r="Q152" i="2"/>
  <c r="Q79" i="3" s="1"/>
  <c r="Q120" i="2"/>
  <c r="L57" i="2"/>
  <c r="L34" i="3"/>
  <c r="F59" i="2"/>
  <c r="F60" i="2" s="1"/>
  <c r="F37" i="3"/>
  <c r="O57" i="2"/>
  <c r="O34" i="3"/>
  <c r="G120" i="2"/>
  <c r="G84" i="3"/>
  <c r="G152" i="2"/>
  <c r="G79" i="3" s="1"/>
  <c r="S120" i="2"/>
  <c r="S84" i="3"/>
  <c r="S152" i="2"/>
  <c r="S79" i="3" s="1"/>
  <c r="P59" i="2"/>
  <c r="P60" i="2" s="1"/>
  <c r="P37" i="3"/>
  <c r="Z57" i="2"/>
  <c r="Z34" i="3"/>
  <c r="T57" i="2"/>
  <c r="T34" i="3"/>
  <c r="V57" i="2"/>
  <c r="V34" i="3"/>
  <c r="S59" i="2"/>
  <c r="S60" i="2" s="1"/>
  <c r="S37" i="3"/>
  <c r="D84" i="3"/>
  <c r="D152" i="2"/>
  <c r="D79" i="3" s="1"/>
  <c r="D120" i="2"/>
  <c r="H57" i="2"/>
  <c r="H34" i="3"/>
  <c r="Y57" i="2"/>
  <c r="Y34" i="3"/>
  <c r="R120" i="2"/>
  <c r="R84" i="3"/>
  <c r="R152" i="2"/>
  <c r="R79" i="3" s="1"/>
  <c r="C84" i="3"/>
  <c r="C152" i="2"/>
  <c r="C79" i="3" s="1"/>
  <c r="C120" i="2"/>
  <c r="D100" i="3"/>
  <c r="D169" i="2"/>
  <c r="D136" i="2"/>
  <c r="AA120" i="2"/>
  <c r="AA84" i="3"/>
  <c r="AA152" i="2"/>
  <c r="AA79" i="3" s="1"/>
  <c r="U120" i="2"/>
  <c r="U84" i="3"/>
  <c r="U152" i="2"/>
  <c r="U79" i="3" s="1"/>
  <c r="N120" i="2"/>
  <c r="N84" i="3"/>
  <c r="N152" i="2"/>
  <c r="N79" i="3" s="1"/>
  <c r="G74" i="2"/>
  <c r="G46" i="3" s="1"/>
  <c r="G48" i="3"/>
  <c r="D57" i="2"/>
  <c r="D34" i="3"/>
  <c r="X57" i="2"/>
  <c r="X34" i="3"/>
  <c r="W57" i="2"/>
  <c r="W34" i="3"/>
  <c r="X120" i="2"/>
  <c r="X84" i="3"/>
  <c r="X152" i="2"/>
  <c r="X79" i="3" s="1"/>
  <c r="G59" i="2"/>
  <c r="G60" i="2" s="1"/>
  <c r="G37" i="3"/>
  <c r="Z120" i="2"/>
  <c r="Z84" i="3"/>
  <c r="Z152" i="2"/>
  <c r="Z79" i="3" s="1"/>
  <c r="T120" i="2"/>
  <c r="T84" i="3"/>
  <c r="T152" i="2"/>
  <c r="T79" i="3" s="1"/>
  <c r="V120" i="2"/>
  <c r="V84" i="3"/>
  <c r="V152" i="2"/>
  <c r="V79" i="3" s="1"/>
  <c r="K59" i="2"/>
  <c r="K60" i="2" s="1"/>
  <c r="K37" i="3"/>
  <c r="I43" i="2"/>
  <c r="H76" i="2"/>
  <c r="E133" i="3" l="1"/>
  <c r="F225" i="2"/>
  <c r="F133" i="3" s="1"/>
  <c r="E134" i="3"/>
  <c r="F226" i="2"/>
  <c r="E228" i="2"/>
  <c r="E136" i="3" s="1"/>
  <c r="T115" i="2"/>
  <c r="T169" i="3" s="1"/>
  <c r="T174" i="3"/>
  <c r="X115" i="2"/>
  <c r="X169" i="3" s="1"/>
  <c r="X174" i="3"/>
  <c r="Q115" i="2"/>
  <c r="Q169" i="3" s="1"/>
  <c r="Q174" i="3"/>
  <c r="D257" i="2"/>
  <c r="D154" i="3" s="1"/>
  <c r="D152" i="3"/>
  <c r="H115" i="2"/>
  <c r="H169" i="3" s="1"/>
  <c r="H174" i="3"/>
  <c r="C257" i="2"/>
  <c r="C154" i="3" s="1"/>
  <c r="C152" i="3"/>
  <c r="V115" i="2"/>
  <c r="V169" i="3" s="1"/>
  <c r="V174" i="3"/>
  <c r="AA115" i="2"/>
  <c r="AA169" i="3" s="1"/>
  <c r="AA174" i="3"/>
  <c r="C115" i="2"/>
  <c r="C169" i="3" s="1"/>
  <c r="C174" i="3"/>
  <c r="G115" i="2"/>
  <c r="G169" i="3" s="1"/>
  <c r="G174" i="3"/>
  <c r="W115" i="2"/>
  <c r="W169" i="3" s="1"/>
  <c r="W174" i="3"/>
  <c r="E115" i="2"/>
  <c r="E169" i="3" s="1"/>
  <c r="E174" i="3"/>
  <c r="C132" i="2"/>
  <c r="C190" i="3"/>
  <c r="L115" i="2"/>
  <c r="L169" i="3" s="1"/>
  <c r="L174" i="3"/>
  <c r="O115" i="2"/>
  <c r="O169" i="3" s="1"/>
  <c r="O174" i="3"/>
  <c r="U115" i="2"/>
  <c r="U169" i="3" s="1"/>
  <c r="U174" i="3"/>
  <c r="D132" i="2"/>
  <c r="D190" i="3"/>
  <c r="R115" i="2"/>
  <c r="R169" i="3" s="1"/>
  <c r="R174" i="3"/>
  <c r="S115" i="2"/>
  <c r="S169" i="3" s="1"/>
  <c r="S174" i="3"/>
  <c r="I115" i="2"/>
  <c r="I169" i="3" s="1"/>
  <c r="I174" i="3"/>
  <c r="M115" i="2"/>
  <c r="M169" i="3" s="1"/>
  <c r="M174" i="3"/>
  <c r="F115" i="2"/>
  <c r="F169" i="3" s="1"/>
  <c r="F174" i="3"/>
  <c r="Z115" i="2"/>
  <c r="Z169" i="3" s="1"/>
  <c r="Z174" i="3"/>
  <c r="N115" i="2"/>
  <c r="N169" i="3" s="1"/>
  <c r="N174" i="3"/>
  <c r="D115" i="2"/>
  <c r="D169" i="3" s="1"/>
  <c r="D174" i="3"/>
  <c r="K115" i="2"/>
  <c r="K169" i="3" s="1"/>
  <c r="K174" i="3"/>
  <c r="P115" i="2"/>
  <c r="P169" i="3" s="1"/>
  <c r="P174" i="3"/>
  <c r="Y115" i="2"/>
  <c r="Y169" i="3" s="1"/>
  <c r="Y174" i="3"/>
  <c r="J115" i="2"/>
  <c r="J169" i="3" s="1"/>
  <c r="J174" i="3"/>
  <c r="H74" i="2"/>
  <c r="H46" i="3" s="1"/>
  <c r="H48" i="3"/>
  <c r="X59" i="2"/>
  <c r="X60" i="2" s="1"/>
  <c r="X37" i="3"/>
  <c r="Y59" i="2"/>
  <c r="Y60" i="2" s="1"/>
  <c r="Y37" i="3"/>
  <c r="O59" i="2"/>
  <c r="O60" i="2" s="1"/>
  <c r="O37" i="3"/>
  <c r="L59" i="2"/>
  <c r="L60" i="2" s="1"/>
  <c r="L37" i="3"/>
  <c r="D71" i="3"/>
  <c r="D95" i="2"/>
  <c r="D67" i="3" s="1"/>
  <c r="C59" i="2"/>
  <c r="C60" i="2" s="1"/>
  <c r="C37" i="3"/>
  <c r="Q39" i="3"/>
  <c r="V59" i="2"/>
  <c r="V60" i="2" s="1"/>
  <c r="V37" i="3"/>
  <c r="Z59" i="2"/>
  <c r="Z60" i="2" s="1"/>
  <c r="Z37" i="3"/>
  <c r="N59" i="2"/>
  <c r="N60" i="2" s="1"/>
  <c r="N37" i="3"/>
  <c r="AA59" i="2"/>
  <c r="AA60" i="2" s="1"/>
  <c r="AA37" i="3"/>
  <c r="R59" i="2"/>
  <c r="R60" i="2" s="1"/>
  <c r="R37" i="3"/>
  <c r="C181" i="2"/>
  <c r="C108" i="3" s="1"/>
  <c r="C96" i="3"/>
  <c r="U59" i="2"/>
  <c r="U60" i="2" s="1"/>
  <c r="U37" i="3"/>
  <c r="G61" i="2"/>
  <c r="G39" i="3"/>
  <c r="K39" i="3"/>
  <c r="W59" i="2"/>
  <c r="W60" i="2" s="1"/>
  <c r="W37" i="3"/>
  <c r="D59" i="2"/>
  <c r="D60" i="2" s="1"/>
  <c r="D37" i="3"/>
  <c r="H59" i="2"/>
  <c r="H60" i="2" s="1"/>
  <c r="H37" i="3"/>
  <c r="F39" i="3"/>
  <c r="F61" i="2"/>
  <c r="I59" i="2"/>
  <c r="I60" i="2" s="1"/>
  <c r="I37" i="3"/>
  <c r="D181" i="2"/>
  <c r="D108" i="3" s="1"/>
  <c r="D96" i="3"/>
  <c r="S61" i="2"/>
  <c r="S39" i="3"/>
  <c r="T59" i="2"/>
  <c r="T60" i="2" s="1"/>
  <c r="T37" i="3"/>
  <c r="P61" i="2"/>
  <c r="P39" i="3"/>
  <c r="E59" i="2"/>
  <c r="E60" i="2" s="1"/>
  <c r="E37" i="3"/>
  <c r="M59" i="2"/>
  <c r="M60" i="2" s="1"/>
  <c r="M37" i="3"/>
  <c r="J61" i="2"/>
  <c r="J39" i="3"/>
  <c r="J43" i="2"/>
  <c r="I76" i="2"/>
  <c r="F134" i="3" l="1"/>
  <c r="F228" i="2"/>
  <c r="F136" i="3" s="1"/>
  <c r="D144" i="2"/>
  <c r="D198" i="3" s="1"/>
  <c r="D186" i="3"/>
  <c r="C144" i="2"/>
  <c r="C198" i="3" s="1"/>
  <c r="C186" i="3"/>
  <c r="G41" i="3"/>
  <c r="G93" i="2"/>
  <c r="G65" i="3" s="1"/>
  <c r="G151" i="2"/>
  <c r="F151" i="2"/>
  <c r="F41" i="3"/>
  <c r="F93" i="2"/>
  <c r="F65" i="3" s="1"/>
  <c r="T61" i="2"/>
  <c r="T39" i="3"/>
  <c r="I74" i="2"/>
  <c r="I46" i="3" s="1"/>
  <c r="I48" i="3"/>
  <c r="J41" i="3"/>
  <c r="J151" i="2"/>
  <c r="J93" i="2"/>
  <c r="J65" i="3" s="1"/>
  <c r="M61" i="2"/>
  <c r="M39" i="3"/>
  <c r="S93" i="2"/>
  <c r="S65" i="3" s="1"/>
  <c r="S41" i="3"/>
  <c r="S151" i="2"/>
  <c r="K40" i="3"/>
  <c r="K262" i="2"/>
  <c r="Q40" i="3"/>
  <c r="Q262" i="2"/>
  <c r="E71" i="3"/>
  <c r="F99" i="2"/>
  <c r="E95" i="2"/>
  <c r="E67" i="3" s="1"/>
  <c r="P40" i="3"/>
  <c r="P262" i="2"/>
  <c r="F40" i="3"/>
  <c r="F262" i="2"/>
  <c r="H61" i="2"/>
  <c r="H39" i="3"/>
  <c r="W61" i="2"/>
  <c r="W39" i="3"/>
  <c r="U39" i="3"/>
  <c r="U61" i="2"/>
  <c r="R39" i="3"/>
  <c r="R61" i="2"/>
  <c r="N61" i="2"/>
  <c r="N39" i="3"/>
  <c r="V61" i="2"/>
  <c r="V39" i="3"/>
  <c r="O39" i="3"/>
  <c r="O61" i="2"/>
  <c r="X39" i="3"/>
  <c r="X61" i="2"/>
  <c r="J40" i="3"/>
  <c r="J262" i="2"/>
  <c r="E61" i="2"/>
  <c r="E39" i="3"/>
  <c r="S40" i="3"/>
  <c r="S262" i="2"/>
  <c r="K61" i="2"/>
  <c r="Q61" i="2"/>
  <c r="C61" i="2"/>
  <c r="C39" i="3"/>
  <c r="P151" i="2"/>
  <c r="P41" i="3"/>
  <c r="P93" i="2"/>
  <c r="P65" i="3" s="1"/>
  <c r="I39" i="3"/>
  <c r="D61" i="2"/>
  <c r="D39" i="3"/>
  <c r="G40" i="3"/>
  <c r="G262" i="2"/>
  <c r="AA39" i="3"/>
  <c r="AA61" i="2"/>
  <c r="Z39" i="3"/>
  <c r="L61" i="2"/>
  <c r="L39" i="3"/>
  <c r="Y61" i="2"/>
  <c r="Y39" i="3"/>
  <c r="K43" i="2"/>
  <c r="J76" i="2"/>
  <c r="G263" i="2" l="1"/>
  <c r="G159" i="3"/>
  <c r="S263" i="2"/>
  <c r="S159" i="3"/>
  <c r="F263" i="2"/>
  <c r="F159" i="3"/>
  <c r="Q263" i="2"/>
  <c r="Q159" i="3"/>
  <c r="J263" i="2"/>
  <c r="J159" i="3"/>
  <c r="P263" i="2"/>
  <c r="P159" i="3"/>
  <c r="K263" i="2"/>
  <c r="K159" i="3"/>
  <c r="O41" i="3"/>
  <c r="O93" i="2"/>
  <c r="O65" i="3" s="1"/>
  <c r="O151" i="2"/>
  <c r="R41" i="3"/>
  <c r="R93" i="2"/>
  <c r="R65" i="3" s="1"/>
  <c r="R151" i="2"/>
  <c r="X93" i="2"/>
  <c r="X65" i="3" s="1"/>
  <c r="X41" i="3"/>
  <c r="X151" i="2"/>
  <c r="U93" i="2"/>
  <c r="U65" i="3" s="1"/>
  <c r="U41" i="3"/>
  <c r="U151" i="2"/>
  <c r="AA41" i="3"/>
  <c r="AA93" i="2"/>
  <c r="AA65" i="3" s="1"/>
  <c r="AA151" i="2"/>
  <c r="D41" i="3"/>
  <c r="D151" i="2"/>
  <c r="D93" i="2"/>
  <c r="Q41" i="3"/>
  <c r="Q151" i="2"/>
  <c r="Q93" i="2"/>
  <c r="Q65" i="3" s="1"/>
  <c r="Y41" i="3"/>
  <c r="Y93" i="2"/>
  <c r="Y65" i="3" s="1"/>
  <c r="Y151" i="2"/>
  <c r="Z40" i="3"/>
  <c r="Z262" i="2"/>
  <c r="I40" i="3"/>
  <c r="I262" i="2"/>
  <c r="C93" i="2"/>
  <c r="C41" i="3"/>
  <c r="C151" i="2"/>
  <c r="E41" i="3"/>
  <c r="E93" i="2"/>
  <c r="E65" i="3" s="1"/>
  <c r="E151" i="2"/>
  <c r="J74" i="2"/>
  <c r="J46" i="3" s="1"/>
  <c r="J48" i="3"/>
  <c r="L40" i="3"/>
  <c r="L262" i="2"/>
  <c r="D40" i="3"/>
  <c r="D262" i="2"/>
  <c r="N40" i="3"/>
  <c r="N262" i="2"/>
  <c r="H40" i="3"/>
  <c r="H262" i="2"/>
  <c r="F71" i="3"/>
  <c r="G99" i="2"/>
  <c r="F95" i="2"/>
  <c r="F67" i="3" s="1"/>
  <c r="S158" i="2"/>
  <c r="S78" i="3"/>
  <c r="S114" i="2"/>
  <c r="F78" i="3"/>
  <c r="F158" i="2"/>
  <c r="F114" i="2"/>
  <c r="Y40" i="3"/>
  <c r="Y262" i="2"/>
  <c r="Z61" i="2"/>
  <c r="AA40" i="3"/>
  <c r="AA262" i="2"/>
  <c r="I61" i="2"/>
  <c r="C40" i="3"/>
  <c r="C262" i="2"/>
  <c r="E40" i="3"/>
  <c r="E262" i="2"/>
  <c r="O40" i="3"/>
  <c r="O262" i="2"/>
  <c r="V40" i="3"/>
  <c r="V262" i="2"/>
  <c r="U40" i="3"/>
  <c r="U262" i="2"/>
  <c r="W40" i="3"/>
  <c r="W262" i="2"/>
  <c r="M40" i="3"/>
  <c r="M262" i="2"/>
  <c r="T40" i="3"/>
  <c r="T262" i="2"/>
  <c r="G78" i="3"/>
  <c r="G158" i="2"/>
  <c r="G114" i="2"/>
  <c r="L41" i="3"/>
  <c r="L93" i="2"/>
  <c r="L65" i="3" s="1"/>
  <c r="L151" i="2"/>
  <c r="P158" i="2"/>
  <c r="P78" i="3"/>
  <c r="P114" i="2"/>
  <c r="X40" i="3"/>
  <c r="X262" i="2"/>
  <c r="N93" i="2"/>
  <c r="N65" i="3" s="1"/>
  <c r="N41" i="3"/>
  <c r="N151" i="2"/>
  <c r="R40" i="3"/>
  <c r="R262" i="2"/>
  <c r="H41" i="3"/>
  <c r="H93" i="2"/>
  <c r="H65" i="3" s="1"/>
  <c r="H151" i="2"/>
  <c r="K41" i="3"/>
  <c r="K93" i="2"/>
  <c r="K65" i="3" s="1"/>
  <c r="K151" i="2"/>
  <c r="V41" i="3"/>
  <c r="V93" i="2"/>
  <c r="V65" i="3" s="1"/>
  <c r="V151" i="2"/>
  <c r="W41" i="3"/>
  <c r="W151" i="2"/>
  <c r="W93" i="2"/>
  <c r="W65" i="3" s="1"/>
  <c r="M41" i="3"/>
  <c r="M93" i="2"/>
  <c r="M65" i="3" s="1"/>
  <c r="M151" i="2"/>
  <c r="J78" i="3"/>
  <c r="J158" i="2"/>
  <c r="J114" i="2"/>
  <c r="T41" i="3"/>
  <c r="T93" i="2"/>
  <c r="T65" i="3" s="1"/>
  <c r="T151" i="2"/>
  <c r="L43" i="2"/>
  <c r="K76" i="2"/>
  <c r="X263" i="2" l="1"/>
  <c r="X159" i="3"/>
  <c r="G121" i="2"/>
  <c r="G168" i="3"/>
  <c r="C263" i="2"/>
  <c r="C159" i="3"/>
  <c r="Y263" i="2"/>
  <c r="Y159" i="3"/>
  <c r="H263" i="2"/>
  <c r="H159" i="3"/>
  <c r="N263" i="2"/>
  <c r="N159" i="3"/>
  <c r="R263" i="2"/>
  <c r="R159" i="3"/>
  <c r="W263" i="2"/>
  <c r="W159" i="3"/>
  <c r="U263" i="2"/>
  <c r="U159" i="3"/>
  <c r="AA263" i="2"/>
  <c r="AA159" i="3"/>
  <c r="L263" i="2"/>
  <c r="L159" i="3"/>
  <c r="I263" i="2"/>
  <c r="I159" i="3"/>
  <c r="P264" i="2"/>
  <c r="P161" i="3" s="1"/>
  <c r="P160" i="3"/>
  <c r="Q264" i="2"/>
  <c r="Q161" i="3" s="1"/>
  <c r="Q160" i="3"/>
  <c r="S264" i="2"/>
  <c r="S161" i="3" s="1"/>
  <c r="S160" i="3"/>
  <c r="P121" i="2"/>
  <c r="P168" i="3"/>
  <c r="E263" i="2"/>
  <c r="E159" i="3"/>
  <c r="S121" i="2"/>
  <c r="S168" i="3"/>
  <c r="D263" i="2"/>
  <c r="D159" i="3"/>
  <c r="J121" i="2"/>
  <c r="J168" i="3"/>
  <c r="T263" i="2"/>
  <c r="T159" i="3"/>
  <c r="M263" i="2"/>
  <c r="M159" i="3"/>
  <c r="V263" i="2"/>
  <c r="V159" i="3"/>
  <c r="O263" i="2"/>
  <c r="O159" i="3"/>
  <c r="F121" i="2"/>
  <c r="F168" i="3"/>
  <c r="Z263" i="2"/>
  <c r="Z159" i="3"/>
  <c r="K264" i="2"/>
  <c r="K161" i="3" s="1"/>
  <c r="K160" i="3"/>
  <c r="J264" i="2"/>
  <c r="J161" i="3" s="1"/>
  <c r="J160" i="3"/>
  <c r="F264" i="2"/>
  <c r="F161" i="3" s="1"/>
  <c r="F160" i="3"/>
  <c r="G264" i="2"/>
  <c r="G161" i="3" s="1"/>
  <c r="G160" i="3"/>
  <c r="M78" i="3"/>
  <c r="M158" i="2"/>
  <c r="M114" i="2"/>
  <c r="W78" i="3"/>
  <c r="W158" i="2"/>
  <c r="W114" i="2"/>
  <c r="H78" i="3"/>
  <c r="H158" i="2"/>
  <c r="H114" i="2"/>
  <c r="K78" i="3"/>
  <c r="K114" i="2"/>
  <c r="K158" i="2"/>
  <c r="G71" i="3"/>
  <c r="G95" i="2"/>
  <c r="G67" i="3" s="1"/>
  <c r="H99" i="2"/>
  <c r="E78" i="3"/>
  <c r="E114" i="2"/>
  <c r="E158" i="2"/>
  <c r="Y78" i="3"/>
  <c r="Y158" i="2"/>
  <c r="Y114" i="2"/>
  <c r="Q78" i="3"/>
  <c r="Q158" i="2"/>
  <c r="Q114" i="2"/>
  <c r="U78" i="3"/>
  <c r="U158" i="2"/>
  <c r="U114" i="2"/>
  <c r="J182" i="2"/>
  <c r="J109" i="3" s="1"/>
  <c r="J85" i="3"/>
  <c r="V78" i="3"/>
  <c r="V158" i="2"/>
  <c r="V114" i="2"/>
  <c r="N78" i="3"/>
  <c r="N114" i="2"/>
  <c r="N158" i="2"/>
  <c r="P182" i="2"/>
  <c r="P109" i="3" s="1"/>
  <c r="P85" i="3"/>
  <c r="I41" i="3"/>
  <c r="I93" i="2"/>
  <c r="I65" i="3" s="1"/>
  <c r="I151" i="2"/>
  <c r="D92" i="2"/>
  <c r="C65" i="3"/>
  <c r="C86" i="2"/>
  <c r="AA78" i="3"/>
  <c r="AA158" i="2"/>
  <c r="AA114" i="2"/>
  <c r="O78" i="3"/>
  <c r="O114" i="2"/>
  <c r="O158" i="2"/>
  <c r="T78" i="3"/>
  <c r="T114" i="2"/>
  <c r="T158" i="2"/>
  <c r="Z41" i="3"/>
  <c r="Z151" i="2"/>
  <c r="Z93" i="2"/>
  <c r="Z65" i="3" s="1"/>
  <c r="K74" i="2"/>
  <c r="K46" i="3" s="1"/>
  <c r="K48" i="3"/>
  <c r="L78" i="3"/>
  <c r="L158" i="2"/>
  <c r="L114" i="2"/>
  <c r="G182" i="2"/>
  <c r="G109" i="3" s="1"/>
  <c r="G85" i="3"/>
  <c r="F182" i="2"/>
  <c r="F109" i="3" s="1"/>
  <c r="F85" i="3"/>
  <c r="S182" i="2"/>
  <c r="S109" i="3" s="1"/>
  <c r="S85" i="3"/>
  <c r="D65" i="3"/>
  <c r="R78" i="3"/>
  <c r="R158" i="2"/>
  <c r="R114" i="2"/>
  <c r="C158" i="2"/>
  <c r="C78" i="3"/>
  <c r="C114" i="2"/>
  <c r="D78" i="3"/>
  <c r="D158" i="2"/>
  <c r="D114" i="2"/>
  <c r="X158" i="2"/>
  <c r="X78" i="3"/>
  <c r="X114" i="2"/>
  <c r="M43" i="2"/>
  <c r="L76" i="2"/>
  <c r="R121" i="2" l="1"/>
  <c r="R168" i="3"/>
  <c r="T121" i="2"/>
  <c r="T168" i="3"/>
  <c r="U121" i="2"/>
  <c r="U168" i="3"/>
  <c r="K121" i="2"/>
  <c r="K168" i="3"/>
  <c r="M121" i="2"/>
  <c r="M168" i="3"/>
  <c r="Z264" i="2"/>
  <c r="Z161" i="3" s="1"/>
  <c r="Z160" i="3"/>
  <c r="O264" i="2"/>
  <c r="O161" i="3" s="1"/>
  <c r="O160" i="3"/>
  <c r="M264" i="2"/>
  <c r="M161" i="3" s="1"/>
  <c r="M160" i="3"/>
  <c r="J145" i="2"/>
  <c r="J199" i="3" s="1"/>
  <c r="J175" i="3"/>
  <c r="S145" i="2"/>
  <c r="S199" i="3" s="1"/>
  <c r="S175" i="3"/>
  <c r="AA121" i="2"/>
  <c r="AA168" i="3"/>
  <c r="N121" i="2"/>
  <c r="N168" i="3"/>
  <c r="W121" i="2"/>
  <c r="W168" i="3"/>
  <c r="P145" i="2"/>
  <c r="P199" i="3" s="1"/>
  <c r="P175" i="3"/>
  <c r="I264" i="2"/>
  <c r="I161" i="3" s="1"/>
  <c r="I160" i="3"/>
  <c r="AA264" i="2"/>
  <c r="AA161" i="3" s="1"/>
  <c r="AA160" i="3"/>
  <c r="W264" i="2"/>
  <c r="W161" i="3" s="1"/>
  <c r="W160" i="3"/>
  <c r="N264" i="2"/>
  <c r="N161" i="3" s="1"/>
  <c r="N160" i="3"/>
  <c r="Y264" i="2"/>
  <c r="Y161" i="3" s="1"/>
  <c r="Y160" i="3"/>
  <c r="G145" i="2"/>
  <c r="G199" i="3" s="1"/>
  <c r="G175" i="3"/>
  <c r="C121" i="2"/>
  <c r="C168" i="3"/>
  <c r="D121" i="2"/>
  <c r="D168" i="3"/>
  <c r="Y121" i="2"/>
  <c r="Y168" i="3"/>
  <c r="E121" i="2"/>
  <c r="E168" i="3"/>
  <c r="H121" i="2"/>
  <c r="H168" i="3"/>
  <c r="F145" i="2"/>
  <c r="F199" i="3" s="1"/>
  <c r="F175" i="3"/>
  <c r="V264" i="2"/>
  <c r="V161" i="3" s="1"/>
  <c r="V160" i="3"/>
  <c r="T264" i="2"/>
  <c r="T161" i="3" s="1"/>
  <c r="T160" i="3"/>
  <c r="D264" i="2"/>
  <c r="D161" i="3" s="1"/>
  <c r="D160" i="3"/>
  <c r="X121" i="2"/>
  <c r="X168" i="3"/>
  <c r="L121" i="2"/>
  <c r="L168" i="3"/>
  <c r="O121" i="2"/>
  <c r="O168" i="3"/>
  <c r="V121" i="2"/>
  <c r="V168" i="3"/>
  <c r="Q121" i="2"/>
  <c r="Q168" i="3"/>
  <c r="E264" i="2"/>
  <c r="E161" i="3" s="1"/>
  <c r="E160" i="3"/>
  <c r="L264" i="2"/>
  <c r="L161" i="3" s="1"/>
  <c r="L160" i="3"/>
  <c r="U264" i="2"/>
  <c r="U161" i="3" s="1"/>
  <c r="U160" i="3"/>
  <c r="R264" i="2"/>
  <c r="R161" i="3" s="1"/>
  <c r="R160" i="3"/>
  <c r="H264" i="2"/>
  <c r="H161" i="3" s="1"/>
  <c r="H160" i="3"/>
  <c r="C264" i="2"/>
  <c r="C160" i="3"/>
  <c r="X264" i="2"/>
  <c r="X161" i="3" s="1"/>
  <c r="X160" i="3"/>
  <c r="C182" i="2"/>
  <c r="C85" i="3"/>
  <c r="O182" i="2"/>
  <c r="O109" i="3" s="1"/>
  <c r="O85" i="3"/>
  <c r="D64" i="3"/>
  <c r="E92" i="2"/>
  <c r="W182" i="2"/>
  <c r="W109" i="3" s="1"/>
  <c r="W85" i="3"/>
  <c r="D86" i="2"/>
  <c r="T182" i="2"/>
  <c r="T109" i="3" s="1"/>
  <c r="T85" i="3"/>
  <c r="I78" i="3"/>
  <c r="I158" i="2"/>
  <c r="I114" i="2"/>
  <c r="Y182" i="2"/>
  <c r="Y109" i="3" s="1"/>
  <c r="Y85" i="3"/>
  <c r="K182" i="2"/>
  <c r="K109" i="3" s="1"/>
  <c r="K85" i="3"/>
  <c r="H182" i="2"/>
  <c r="H109" i="3" s="1"/>
  <c r="H85" i="3"/>
  <c r="R182" i="2"/>
  <c r="R109" i="3" s="1"/>
  <c r="R85" i="3"/>
  <c r="C100" i="2"/>
  <c r="C72" i="3" s="1"/>
  <c r="C58" i="3"/>
  <c r="Q182" i="2"/>
  <c r="Q109" i="3" s="1"/>
  <c r="Q85" i="3"/>
  <c r="H71" i="3"/>
  <c r="I99" i="2"/>
  <c r="H95" i="2"/>
  <c r="H67" i="3" s="1"/>
  <c r="L182" i="2"/>
  <c r="L109" i="3" s="1"/>
  <c r="L85" i="3"/>
  <c r="N182" i="2"/>
  <c r="N109" i="3" s="1"/>
  <c r="N85" i="3"/>
  <c r="V182" i="2"/>
  <c r="V109" i="3" s="1"/>
  <c r="V85" i="3"/>
  <c r="L74" i="2"/>
  <c r="L46" i="3" s="1"/>
  <c r="L48" i="3"/>
  <c r="Z78" i="3"/>
  <c r="Z158" i="2"/>
  <c r="Z114" i="2"/>
  <c r="U182" i="2"/>
  <c r="U109" i="3" s="1"/>
  <c r="U85" i="3"/>
  <c r="E182" i="2"/>
  <c r="E109" i="3" s="1"/>
  <c r="E85" i="3"/>
  <c r="M182" i="2"/>
  <c r="M109" i="3" s="1"/>
  <c r="M85" i="3"/>
  <c r="X182" i="2"/>
  <c r="X109" i="3" s="1"/>
  <c r="X85" i="3"/>
  <c r="D182" i="2"/>
  <c r="D85" i="3"/>
  <c r="AA182" i="2"/>
  <c r="AA109" i="3" s="1"/>
  <c r="AA85" i="3"/>
  <c r="N43" i="2"/>
  <c r="M76" i="2"/>
  <c r="I121" i="2" l="1"/>
  <c r="I168" i="3"/>
  <c r="C265" i="2"/>
  <c r="C161" i="3"/>
  <c r="Q145" i="2"/>
  <c r="Q199" i="3" s="1"/>
  <c r="Q175" i="3"/>
  <c r="O145" i="2"/>
  <c r="O199" i="3" s="1"/>
  <c r="O175" i="3"/>
  <c r="X145" i="2"/>
  <c r="X199" i="3" s="1"/>
  <c r="X175" i="3"/>
  <c r="E145" i="2"/>
  <c r="E175" i="3"/>
  <c r="D145" i="2"/>
  <c r="D175" i="3"/>
  <c r="N145" i="2"/>
  <c r="N199" i="3" s="1"/>
  <c r="N175" i="3"/>
  <c r="K145" i="2"/>
  <c r="K199" i="3" s="1"/>
  <c r="K175" i="3"/>
  <c r="T145" i="2"/>
  <c r="T199" i="3" s="1"/>
  <c r="T175" i="3"/>
  <c r="Z121" i="2"/>
  <c r="Z168" i="3"/>
  <c r="V145" i="2"/>
  <c r="V199" i="3" s="1"/>
  <c r="V175" i="3"/>
  <c r="L145" i="2"/>
  <c r="L199" i="3" s="1"/>
  <c r="L175" i="3"/>
  <c r="H145" i="2"/>
  <c r="H199" i="3" s="1"/>
  <c r="H175" i="3"/>
  <c r="Y145" i="2"/>
  <c r="Y199" i="3" s="1"/>
  <c r="Y175" i="3"/>
  <c r="C145" i="2"/>
  <c r="C175" i="3"/>
  <c r="W145" i="2"/>
  <c r="W199" i="3" s="1"/>
  <c r="W175" i="3"/>
  <c r="AA145" i="2"/>
  <c r="AA199" i="3" s="1"/>
  <c r="AA175" i="3"/>
  <c r="M145" i="2"/>
  <c r="M199" i="3" s="1"/>
  <c r="M175" i="3"/>
  <c r="U145" i="2"/>
  <c r="U199" i="3" s="1"/>
  <c r="U175" i="3"/>
  <c r="R145" i="2"/>
  <c r="R199" i="3" s="1"/>
  <c r="R175" i="3"/>
  <c r="Z182" i="2"/>
  <c r="Z109" i="3" s="1"/>
  <c r="Z85" i="3"/>
  <c r="I182" i="2"/>
  <c r="I109" i="3" s="1"/>
  <c r="I85" i="3"/>
  <c r="D58" i="3"/>
  <c r="D100" i="2"/>
  <c r="D72" i="3" s="1"/>
  <c r="I71" i="3"/>
  <c r="J99" i="2"/>
  <c r="I95" i="2"/>
  <c r="I67" i="3" s="1"/>
  <c r="E64" i="3"/>
  <c r="E86" i="2"/>
  <c r="F92" i="2"/>
  <c r="M74" i="2"/>
  <c r="M46" i="3" s="1"/>
  <c r="M48" i="3"/>
  <c r="D109" i="3"/>
  <c r="C184" i="2"/>
  <c r="C109" i="3"/>
  <c r="O43" i="2"/>
  <c r="N76" i="2"/>
  <c r="C147" i="2" l="1"/>
  <c r="C199" i="3"/>
  <c r="E199" i="3"/>
  <c r="D265" i="2"/>
  <c r="C162" i="3"/>
  <c r="Z145" i="2"/>
  <c r="Z199" i="3" s="1"/>
  <c r="Z175" i="3"/>
  <c r="D199" i="3"/>
  <c r="I145" i="2"/>
  <c r="I199" i="3" s="1"/>
  <c r="I175" i="3"/>
  <c r="N74" i="2"/>
  <c r="N46" i="3" s="1"/>
  <c r="N48" i="3"/>
  <c r="E100" i="2"/>
  <c r="E72" i="3" s="1"/>
  <c r="E58" i="3"/>
  <c r="J71" i="3"/>
  <c r="K99" i="2"/>
  <c r="J95" i="2"/>
  <c r="J67" i="3" s="1"/>
  <c r="C111" i="3"/>
  <c r="D183" i="2"/>
  <c r="C83" i="2"/>
  <c r="F64" i="3"/>
  <c r="G92" i="2"/>
  <c r="F86" i="2"/>
  <c r="P43" i="2"/>
  <c r="O76" i="2"/>
  <c r="D162" i="3" l="1"/>
  <c r="E265" i="2"/>
  <c r="D146" i="2"/>
  <c r="C201" i="3"/>
  <c r="O74" i="2"/>
  <c r="O46" i="3" s="1"/>
  <c r="O48" i="3"/>
  <c r="F100" i="2"/>
  <c r="F58" i="3"/>
  <c r="D110" i="3"/>
  <c r="D184" i="2"/>
  <c r="H92" i="2"/>
  <c r="G64" i="3"/>
  <c r="G86" i="2"/>
  <c r="C80" i="2"/>
  <c r="C55" i="3"/>
  <c r="K71" i="3"/>
  <c r="K95" i="2"/>
  <c r="K67" i="3" s="1"/>
  <c r="L99" i="2"/>
  <c r="Q43" i="2"/>
  <c r="P76" i="2"/>
  <c r="D200" i="3" l="1"/>
  <c r="D147" i="2"/>
  <c r="F265" i="2"/>
  <c r="E162" i="3"/>
  <c r="G100" i="2"/>
  <c r="G58" i="3"/>
  <c r="P74" i="2"/>
  <c r="P46" i="3" s="1"/>
  <c r="P48" i="3"/>
  <c r="H64" i="3"/>
  <c r="H86" i="2"/>
  <c r="I92" i="2"/>
  <c r="F72" i="3"/>
  <c r="L71" i="3"/>
  <c r="M99" i="2"/>
  <c r="L95" i="2"/>
  <c r="L67" i="3" s="1"/>
  <c r="C85" i="2"/>
  <c r="C52" i="3"/>
  <c r="D83" i="2"/>
  <c r="D111" i="3"/>
  <c r="E183" i="2"/>
  <c r="R43" i="2"/>
  <c r="Q76" i="2"/>
  <c r="G265" i="2" l="1"/>
  <c r="F162" i="3"/>
  <c r="E146" i="2"/>
  <c r="D201" i="3"/>
  <c r="Q74" i="2"/>
  <c r="Q46" i="3" s="1"/>
  <c r="Q48" i="3"/>
  <c r="E184" i="2"/>
  <c r="E110" i="3"/>
  <c r="C57" i="3"/>
  <c r="G72" i="3"/>
  <c r="D80" i="2"/>
  <c r="D55" i="3"/>
  <c r="M71" i="3"/>
  <c r="N99" i="2"/>
  <c r="M95" i="2"/>
  <c r="M67" i="3" s="1"/>
  <c r="I64" i="3"/>
  <c r="J92" i="2"/>
  <c r="I86" i="2"/>
  <c r="H58" i="3"/>
  <c r="H100" i="2"/>
  <c r="H72" i="3" s="1"/>
  <c r="S43" i="2"/>
  <c r="R76" i="2"/>
  <c r="E200" i="3" l="1"/>
  <c r="E147" i="2"/>
  <c r="H265" i="2"/>
  <c r="G162" i="3"/>
  <c r="D85" i="2"/>
  <c r="D52" i="3"/>
  <c r="I58" i="3"/>
  <c r="I100" i="2"/>
  <c r="N71" i="3"/>
  <c r="O99" i="2"/>
  <c r="N95" i="2"/>
  <c r="N67" i="3" s="1"/>
  <c r="R74" i="2"/>
  <c r="R46" i="3" s="1"/>
  <c r="R48" i="3"/>
  <c r="J64" i="3"/>
  <c r="J86" i="2"/>
  <c r="K92" i="2"/>
  <c r="F183" i="2"/>
  <c r="E111" i="3"/>
  <c r="E83" i="2"/>
  <c r="T43" i="2"/>
  <c r="S76" i="2"/>
  <c r="I265" i="2" l="1"/>
  <c r="H162" i="3"/>
  <c r="F146" i="2"/>
  <c r="E201" i="3"/>
  <c r="F184" i="2"/>
  <c r="F110" i="3"/>
  <c r="D57" i="3"/>
  <c r="K64" i="3"/>
  <c r="K86" i="2"/>
  <c r="L92" i="2"/>
  <c r="I72" i="3"/>
  <c r="S74" i="2"/>
  <c r="S46" i="3" s="1"/>
  <c r="S48" i="3"/>
  <c r="E80" i="2"/>
  <c r="E55" i="3"/>
  <c r="J58" i="3"/>
  <c r="J100" i="2"/>
  <c r="O71" i="3"/>
  <c r="P99" i="2"/>
  <c r="O95" i="2"/>
  <c r="O67" i="3" s="1"/>
  <c r="U43" i="2"/>
  <c r="T76" i="2"/>
  <c r="F147" i="2" l="1"/>
  <c r="F200" i="3"/>
  <c r="J265" i="2"/>
  <c r="I162" i="3"/>
  <c r="E85" i="2"/>
  <c r="E52" i="3"/>
  <c r="J72" i="3"/>
  <c r="L64" i="3"/>
  <c r="M92" i="2"/>
  <c r="L86" i="2"/>
  <c r="T74" i="2"/>
  <c r="T46" i="3" s="1"/>
  <c r="T48" i="3"/>
  <c r="K58" i="3"/>
  <c r="K100" i="2"/>
  <c r="P71" i="3"/>
  <c r="P95" i="2"/>
  <c r="P67" i="3" s="1"/>
  <c r="Q99" i="2"/>
  <c r="F83" i="2"/>
  <c r="F111" i="3"/>
  <c r="G183" i="2"/>
  <c r="V43" i="2"/>
  <c r="U76" i="2"/>
  <c r="K265" i="2" l="1"/>
  <c r="J162" i="3"/>
  <c r="G146" i="2"/>
  <c r="F201" i="3"/>
  <c r="U74" i="2"/>
  <c r="U46" i="3" s="1"/>
  <c r="U48" i="3"/>
  <c r="F80" i="2"/>
  <c r="F55" i="3"/>
  <c r="K72" i="3"/>
  <c r="L58" i="3"/>
  <c r="L100" i="2"/>
  <c r="Q71" i="3"/>
  <c r="R99" i="2"/>
  <c r="Q95" i="2"/>
  <c r="Q67" i="3" s="1"/>
  <c r="M64" i="3"/>
  <c r="N92" i="2"/>
  <c r="M86" i="2"/>
  <c r="G184" i="2"/>
  <c r="G110" i="3"/>
  <c r="E57" i="3"/>
  <c r="W43" i="2"/>
  <c r="V76" i="2"/>
  <c r="G147" i="2" l="1"/>
  <c r="G200" i="3"/>
  <c r="L265" i="2"/>
  <c r="K162" i="3"/>
  <c r="L72" i="3"/>
  <c r="G83" i="2"/>
  <c r="G111" i="3"/>
  <c r="H183" i="2"/>
  <c r="F85" i="2"/>
  <c r="F52" i="3"/>
  <c r="V74" i="2"/>
  <c r="V46" i="3" s="1"/>
  <c r="V48" i="3"/>
  <c r="M58" i="3"/>
  <c r="M100" i="2"/>
  <c r="R71" i="3"/>
  <c r="S99" i="2"/>
  <c r="R95" i="2"/>
  <c r="R67" i="3" s="1"/>
  <c r="N64" i="3"/>
  <c r="N86" i="2"/>
  <c r="O92" i="2"/>
  <c r="X43" i="2"/>
  <c r="W76" i="2"/>
  <c r="M265" i="2" l="1"/>
  <c r="L162" i="3"/>
  <c r="H146" i="2"/>
  <c r="G201" i="3"/>
  <c r="N58" i="3"/>
  <c r="N100" i="2"/>
  <c r="W74" i="2"/>
  <c r="W46" i="3" s="1"/>
  <c r="W48" i="3"/>
  <c r="M72" i="3"/>
  <c r="G80" i="2"/>
  <c r="G55" i="3"/>
  <c r="F57" i="3"/>
  <c r="O64" i="3"/>
  <c r="P92" i="2"/>
  <c r="O86" i="2"/>
  <c r="S71" i="3"/>
  <c r="S95" i="2"/>
  <c r="S67" i="3" s="1"/>
  <c r="T99" i="2"/>
  <c r="H184" i="2"/>
  <c r="H110" i="3"/>
  <c r="Y43" i="2"/>
  <c r="X76" i="2"/>
  <c r="N265" i="2" l="1"/>
  <c r="M162" i="3"/>
  <c r="H147" i="2"/>
  <c r="H200" i="3"/>
  <c r="X74" i="2"/>
  <c r="X46" i="3" s="1"/>
  <c r="X48" i="3"/>
  <c r="T71" i="3"/>
  <c r="T95" i="2"/>
  <c r="T67" i="3" s="1"/>
  <c r="U99" i="2"/>
  <c r="P64" i="3"/>
  <c r="Q92" i="2"/>
  <c r="P86" i="2"/>
  <c r="G85" i="2"/>
  <c r="G52" i="3"/>
  <c r="N72" i="3"/>
  <c r="I183" i="2"/>
  <c r="H111" i="3"/>
  <c r="H83" i="2"/>
  <c r="O58" i="3"/>
  <c r="O100" i="2"/>
  <c r="Z43" i="2"/>
  <c r="Y76" i="2"/>
  <c r="I146" i="2" l="1"/>
  <c r="H201" i="3"/>
  <c r="O265" i="2"/>
  <c r="N162" i="3"/>
  <c r="P58" i="3"/>
  <c r="P100" i="2"/>
  <c r="H80" i="2"/>
  <c r="H55" i="3"/>
  <c r="Q64" i="3"/>
  <c r="R92" i="2"/>
  <c r="Q86" i="2"/>
  <c r="Y74" i="2"/>
  <c r="Y46" i="3" s="1"/>
  <c r="Y48" i="3"/>
  <c r="O72" i="3"/>
  <c r="I184" i="2"/>
  <c r="I110" i="3"/>
  <c r="G57" i="3"/>
  <c r="U71" i="3"/>
  <c r="V99" i="2"/>
  <c r="U95" i="2"/>
  <c r="U67" i="3" s="1"/>
  <c r="AA43" i="2"/>
  <c r="Z76" i="2"/>
  <c r="P265" i="2" l="1"/>
  <c r="O162" i="3"/>
  <c r="I147" i="2"/>
  <c r="I200" i="3"/>
  <c r="Z74" i="2"/>
  <c r="Z46" i="3" s="1"/>
  <c r="Z48" i="3"/>
  <c r="I111" i="3"/>
  <c r="I83" i="2"/>
  <c r="J183" i="2"/>
  <c r="Q58" i="3"/>
  <c r="Q100" i="2"/>
  <c r="H85" i="2"/>
  <c r="H52" i="3"/>
  <c r="R64" i="3"/>
  <c r="S92" i="2"/>
  <c r="R86" i="2"/>
  <c r="P72" i="3"/>
  <c r="V71" i="3"/>
  <c r="W99" i="2"/>
  <c r="V95" i="2"/>
  <c r="V67" i="3" s="1"/>
  <c r="AA76" i="2"/>
  <c r="AA44" i="2"/>
  <c r="AA239" i="2" l="1"/>
  <c r="AA208" i="2"/>
  <c r="AA209" i="2" s="1"/>
  <c r="C213" i="2" s="1"/>
  <c r="C121" i="3" s="1"/>
  <c r="J146" i="2"/>
  <c r="I201" i="3"/>
  <c r="Q265" i="2"/>
  <c r="P162" i="3"/>
  <c r="AA74" i="2"/>
  <c r="AA46" i="3" s="1"/>
  <c r="AA48" i="3"/>
  <c r="W71" i="3"/>
  <c r="X99" i="2"/>
  <c r="W95" i="2"/>
  <c r="W67" i="3" s="1"/>
  <c r="R58" i="3"/>
  <c r="R100" i="2"/>
  <c r="H57" i="3"/>
  <c r="I80" i="2"/>
  <c r="I55" i="3"/>
  <c r="S64" i="3"/>
  <c r="T92" i="2"/>
  <c r="S86" i="2"/>
  <c r="Q72" i="3"/>
  <c r="J184" i="2"/>
  <c r="J110" i="3"/>
  <c r="AA240" i="2" l="1"/>
  <c r="AA245" i="2" s="1"/>
  <c r="AA247" i="2" s="1"/>
  <c r="C248" i="2" s="1"/>
  <c r="C145" i="3" s="1"/>
  <c r="R265" i="2"/>
  <c r="Q162" i="3"/>
  <c r="J147" i="2"/>
  <c r="J200" i="3"/>
  <c r="X71" i="3"/>
  <c r="Y99" i="2"/>
  <c r="X95" i="2"/>
  <c r="X67" i="3" s="1"/>
  <c r="R72" i="3"/>
  <c r="S58" i="3"/>
  <c r="S100" i="2"/>
  <c r="I85" i="2"/>
  <c r="I52" i="3"/>
  <c r="J111" i="3"/>
  <c r="J83" i="2"/>
  <c r="K183" i="2"/>
  <c r="T64" i="3"/>
  <c r="U92" i="2"/>
  <c r="T86" i="2"/>
  <c r="C249" i="2" l="1"/>
  <c r="C146" i="3" s="1"/>
  <c r="K146" i="2"/>
  <c r="J201" i="3"/>
  <c r="S265" i="2"/>
  <c r="R162" i="3"/>
  <c r="K184" i="2"/>
  <c r="K110" i="3"/>
  <c r="I57" i="3"/>
  <c r="T58" i="3"/>
  <c r="T100" i="2"/>
  <c r="S72" i="3"/>
  <c r="Y71" i="3"/>
  <c r="Y95" i="2"/>
  <c r="Y67" i="3" s="1"/>
  <c r="Z99" i="2"/>
  <c r="J80" i="2"/>
  <c r="J55" i="3"/>
  <c r="U64" i="3"/>
  <c r="U86" i="2"/>
  <c r="V92" i="2"/>
  <c r="T265" i="2" l="1"/>
  <c r="S162" i="3"/>
  <c r="K147" i="2"/>
  <c r="K200" i="3"/>
  <c r="V64" i="3"/>
  <c r="W92" i="2"/>
  <c r="V86" i="2"/>
  <c r="J85" i="2"/>
  <c r="J52" i="3"/>
  <c r="U58" i="3"/>
  <c r="U100" i="2"/>
  <c r="Z71" i="3"/>
  <c r="AA99" i="2"/>
  <c r="Z95" i="2"/>
  <c r="Z67" i="3" s="1"/>
  <c r="T72" i="3"/>
  <c r="K111" i="3"/>
  <c r="L183" i="2"/>
  <c r="K83" i="2"/>
  <c r="L146" i="2" l="1"/>
  <c r="K201" i="3"/>
  <c r="U265" i="2"/>
  <c r="T162" i="3"/>
  <c r="J57" i="3"/>
  <c r="K80" i="2"/>
  <c r="K55" i="3"/>
  <c r="U72" i="3"/>
  <c r="V58" i="3"/>
  <c r="V100" i="2"/>
  <c r="L184" i="2"/>
  <c r="L110" i="3"/>
  <c r="W64" i="3"/>
  <c r="X92" i="2"/>
  <c r="W86" i="2"/>
  <c r="AA95" i="2"/>
  <c r="AA67" i="3" s="1"/>
  <c r="AA71" i="3"/>
  <c r="V265" i="2" l="1"/>
  <c r="U162" i="3"/>
  <c r="L147" i="2"/>
  <c r="L200" i="3"/>
  <c r="W58" i="3"/>
  <c r="W100" i="2"/>
  <c r="L111" i="3"/>
  <c r="M183" i="2"/>
  <c r="L83" i="2"/>
  <c r="X64" i="3"/>
  <c r="Y92" i="2"/>
  <c r="X86" i="2"/>
  <c r="V72" i="3"/>
  <c r="K85" i="2"/>
  <c r="K52" i="3"/>
  <c r="M146" i="2" l="1"/>
  <c r="L201" i="3"/>
  <c r="W265" i="2"/>
  <c r="V162" i="3"/>
  <c r="X58" i="3"/>
  <c r="X100" i="2"/>
  <c r="M184" i="2"/>
  <c r="M110" i="3"/>
  <c r="Y64" i="3"/>
  <c r="Y86" i="2"/>
  <c r="Z92" i="2"/>
  <c r="K57" i="3"/>
  <c r="W72" i="3"/>
  <c r="L80" i="2"/>
  <c r="L55" i="3"/>
  <c r="X265" i="2" l="1"/>
  <c r="W162" i="3"/>
  <c r="M147" i="2"/>
  <c r="M200" i="3"/>
  <c r="L85" i="2"/>
  <c r="L52" i="3"/>
  <c r="Z64" i="3"/>
  <c r="AA92" i="2"/>
  <c r="Z86" i="2"/>
  <c r="M111" i="3"/>
  <c r="N183" i="2"/>
  <c r="M83" i="2"/>
  <c r="Y58" i="3"/>
  <c r="Y100" i="2"/>
  <c r="X72" i="3"/>
  <c r="Y265" i="2" l="1"/>
  <c r="X162" i="3"/>
  <c r="N146" i="2"/>
  <c r="M201" i="3"/>
  <c r="M80" i="2"/>
  <c r="M55" i="3"/>
  <c r="AA86" i="2"/>
  <c r="AA64" i="3"/>
  <c r="N184" i="2"/>
  <c r="N110" i="3"/>
  <c r="Y72" i="3"/>
  <c r="Z58" i="3"/>
  <c r="Z100" i="2"/>
  <c r="L57" i="3"/>
  <c r="N147" i="2" l="1"/>
  <c r="N200" i="3"/>
  <c r="Z265" i="2"/>
  <c r="Y162" i="3"/>
  <c r="AA58" i="3"/>
  <c r="AA100" i="2"/>
  <c r="Z72" i="3"/>
  <c r="N111" i="3"/>
  <c r="N83" i="2"/>
  <c r="O183" i="2"/>
  <c r="M85" i="2"/>
  <c r="M52" i="3"/>
  <c r="O146" i="2" l="1"/>
  <c r="N201" i="3"/>
  <c r="AA265" i="2"/>
  <c r="AA162" i="3" s="1"/>
  <c r="Z162" i="3"/>
  <c r="M57" i="3"/>
  <c r="AA72" i="3"/>
  <c r="O184" i="2"/>
  <c r="O110" i="3"/>
  <c r="N80" i="2"/>
  <c r="N55" i="3"/>
  <c r="O147" i="2" l="1"/>
  <c r="O200" i="3"/>
  <c r="N85" i="2"/>
  <c r="N52" i="3"/>
  <c r="O111" i="3"/>
  <c r="P183" i="2"/>
  <c r="O83" i="2"/>
  <c r="P146" i="2" l="1"/>
  <c r="O201" i="3"/>
  <c r="P184" i="2"/>
  <c r="P110" i="3"/>
  <c r="O80" i="2"/>
  <c r="O55" i="3"/>
  <c r="N57" i="3"/>
  <c r="P147" i="2" l="1"/>
  <c r="P200" i="3"/>
  <c r="O85" i="2"/>
  <c r="O52" i="3"/>
  <c r="P111" i="3"/>
  <c r="Q183" i="2"/>
  <c r="P83" i="2"/>
  <c r="Q146" i="2" l="1"/>
  <c r="P201" i="3"/>
  <c r="Q184" i="2"/>
  <c r="Q110" i="3"/>
  <c r="P80" i="2"/>
  <c r="P55" i="3"/>
  <c r="O57" i="3"/>
  <c r="Q147" i="2" l="1"/>
  <c r="Q200" i="3"/>
  <c r="P85" i="2"/>
  <c r="P52" i="3"/>
  <c r="Q111" i="3"/>
  <c r="Q83" i="2"/>
  <c r="R183" i="2"/>
  <c r="R146" i="2" l="1"/>
  <c r="Q201" i="3"/>
  <c r="Q80" i="2"/>
  <c r="Q55" i="3"/>
  <c r="R184" i="2"/>
  <c r="R110" i="3"/>
  <c r="P57" i="3"/>
  <c r="R147" i="2" l="1"/>
  <c r="R200" i="3"/>
  <c r="R111" i="3"/>
  <c r="R83" i="2"/>
  <c r="S183" i="2"/>
  <c r="Q85" i="2"/>
  <c r="Q52" i="3"/>
  <c r="S146" i="2" l="1"/>
  <c r="R201" i="3"/>
  <c r="Q57" i="3"/>
  <c r="S184" i="2"/>
  <c r="S110" i="3"/>
  <c r="R80" i="2"/>
  <c r="R55" i="3"/>
  <c r="S147" i="2" l="1"/>
  <c r="S200" i="3"/>
  <c r="S111" i="3"/>
  <c r="T183" i="2"/>
  <c r="S83" i="2"/>
  <c r="R85" i="2"/>
  <c r="R52" i="3"/>
  <c r="T146" i="2" l="1"/>
  <c r="S201" i="3"/>
  <c r="R57" i="3"/>
  <c r="S80" i="2"/>
  <c r="S55" i="3"/>
  <c r="T184" i="2"/>
  <c r="T110" i="3"/>
  <c r="T147" i="2" l="1"/>
  <c r="T200" i="3"/>
  <c r="S85" i="2"/>
  <c r="S52" i="3"/>
  <c r="T111" i="3"/>
  <c r="T83" i="2"/>
  <c r="U183" i="2"/>
  <c r="U146" i="2" l="1"/>
  <c r="T201" i="3"/>
  <c r="T80" i="2"/>
  <c r="T55" i="3"/>
  <c r="U184" i="2"/>
  <c r="U110" i="3"/>
  <c r="S57" i="3"/>
  <c r="U147" i="2" l="1"/>
  <c r="U200" i="3"/>
  <c r="U111" i="3"/>
  <c r="U83" i="2"/>
  <c r="V183" i="2"/>
  <c r="T85" i="2"/>
  <c r="T52" i="3"/>
  <c r="V146" i="2" l="1"/>
  <c r="U201" i="3"/>
  <c r="T57" i="3"/>
  <c r="V184" i="2"/>
  <c r="V110" i="3"/>
  <c r="U80" i="2"/>
  <c r="U55" i="3"/>
  <c r="V147" i="2" l="1"/>
  <c r="V200" i="3"/>
  <c r="V111" i="3"/>
  <c r="W183" i="2"/>
  <c r="V83" i="2"/>
  <c r="U85" i="2"/>
  <c r="U52" i="3"/>
  <c r="W146" i="2" l="1"/>
  <c r="V201" i="3"/>
  <c r="U57" i="3"/>
  <c r="V80" i="2"/>
  <c r="V55" i="3"/>
  <c r="W184" i="2"/>
  <c r="W110" i="3"/>
  <c r="W147" i="2" l="1"/>
  <c r="W200" i="3"/>
  <c r="V85" i="2"/>
  <c r="V52" i="3"/>
  <c r="W111" i="3"/>
  <c r="X183" i="2"/>
  <c r="W83" i="2"/>
  <c r="X146" i="2" l="1"/>
  <c r="W201" i="3"/>
  <c r="X184" i="2"/>
  <c r="X110" i="3"/>
  <c r="W80" i="2"/>
  <c r="W55" i="3"/>
  <c r="V57" i="3"/>
  <c r="X147" i="2" l="1"/>
  <c r="X200" i="3"/>
  <c r="W85" i="2"/>
  <c r="W52" i="3"/>
  <c r="X111" i="3"/>
  <c r="X83" i="2"/>
  <c r="Y183" i="2"/>
  <c r="Y146" i="2" l="1"/>
  <c r="X201" i="3"/>
  <c r="X80" i="2"/>
  <c r="X55" i="3"/>
  <c r="Y184" i="2"/>
  <c r="Y110" i="3"/>
  <c r="W57" i="3"/>
  <c r="Y147" i="2" l="1"/>
  <c r="Y200" i="3"/>
  <c r="Y111" i="3"/>
  <c r="Y83" i="2"/>
  <c r="Z183" i="2"/>
  <c r="X85" i="2"/>
  <c r="X52" i="3"/>
  <c r="Z146" i="2" l="1"/>
  <c r="Y201" i="3"/>
  <c r="X57" i="3"/>
  <c r="Y80" i="2"/>
  <c r="Y55" i="3"/>
  <c r="Z184" i="2"/>
  <c r="Z110" i="3"/>
  <c r="Z147" i="2" l="1"/>
  <c r="Z200" i="3"/>
  <c r="Y85" i="2"/>
  <c r="Y52" i="3"/>
  <c r="Z111" i="3"/>
  <c r="AA183" i="2"/>
  <c r="Z83" i="2"/>
  <c r="AA146" i="2" l="1"/>
  <c r="Z201" i="3"/>
  <c r="AA184" i="2"/>
  <c r="AA110" i="3"/>
  <c r="Z80" i="2"/>
  <c r="Z55" i="3"/>
  <c r="Y57" i="3"/>
  <c r="AA147" i="2" l="1"/>
  <c r="AA201" i="3" s="1"/>
  <c r="AA200" i="3"/>
  <c r="Z85" i="2"/>
  <c r="Z52" i="3"/>
  <c r="AA83" i="2"/>
  <c r="AA111" i="3"/>
  <c r="AA80" i="2" l="1"/>
  <c r="AA55" i="3"/>
  <c r="Z57" i="3"/>
  <c r="AA85" i="2" l="1"/>
  <c r="AA52" i="3"/>
  <c r="AA57" i="3" l="1"/>
</calcChain>
</file>

<file path=xl/sharedStrings.xml><?xml version="1.0" encoding="utf-8"?>
<sst xmlns="http://schemas.openxmlformats.org/spreadsheetml/2006/main" count="564" uniqueCount="227">
  <si>
    <t>Dynamika realnego wzrostu płac</t>
  </si>
  <si>
    <t>Stopa wzrostu PKB</t>
  </si>
  <si>
    <t>Stopa dyskonta</t>
  </si>
  <si>
    <t>Rok</t>
  </si>
  <si>
    <t>Okres dyskonta</t>
  </si>
  <si>
    <t>Stopa podatku dochodowego</t>
  </si>
  <si>
    <t>Razem</t>
  </si>
  <si>
    <t>Wydatki kwalifikowane</t>
  </si>
  <si>
    <t>Wydatki kwalifikowane razem</t>
  </si>
  <si>
    <t>Wydatki niekwalifikowane</t>
  </si>
  <si>
    <t>Wydatki niekwalifikowane razem</t>
  </si>
  <si>
    <t>Zryczałtowana procentowa stawka dochodów</t>
  </si>
  <si>
    <t>Maksymalny poziom dofinansowania w działaniu</t>
  </si>
  <si>
    <t>Bieżące utrzymanie i eksploatacja infrastruktury drogowej [PLN/km]</t>
  </si>
  <si>
    <t>Okresowe utrzymanie infrastruktury drogowej [PLN/km]</t>
  </si>
  <si>
    <t>Stawka amortyzacji</t>
  </si>
  <si>
    <t>Długość budowanej drogi [km]</t>
  </si>
  <si>
    <t>Zużycie materiałów i energii</t>
  </si>
  <si>
    <t>Usługi obce</t>
  </si>
  <si>
    <t>Podatki i opłaty</t>
  </si>
  <si>
    <t>Wynagrodzenia</t>
  </si>
  <si>
    <t>Ubezpieczenia i inne świadczenia</t>
  </si>
  <si>
    <t>Pozostałe koszty rodzajowe</t>
  </si>
  <si>
    <t>A. Przychody netto ze sprzedaży produktów, towarów i materiałów</t>
  </si>
  <si>
    <t>Wartość netto</t>
  </si>
  <si>
    <t>Nakłady odtworzeniowe</t>
  </si>
  <si>
    <t>B. Koszty działalności operacyjnej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</si>
  <si>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</si>
  <si>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</si>
  <si>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</si>
  <si>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</si>
  <si>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</si>
  <si>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</si>
  <si>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I. Zysk (strata) z działalności gospodarczej (F+G-H)</t>
  </si>
  <si>
    <t>J. Wynik zdarzeń nadzwyczajnych (zysk nadzwyczajny - straty nadzwyczajne)</t>
  </si>
  <si>
    <t>K. Zysk (strata) brutto (I+/-J)</t>
  </si>
  <si>
    <t>L. Obowiązkowe obciążenie zysku (w tym: podatek dochodowy)</t>
  </si>
  <si>
    <t>M. Zysk (strata) netto (K-L)</t>
  </si>
  <si>
    <t>A. Aktywa trwałe</t>
  </si>
  <si>
    <t>I. Wartości niematerialne i prawne</t>
  </si>
  <si>
    <t>II. Rzeczowe aktywa trwałe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</si>
  <si>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</si>
  <si>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</si>
  <si>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</si>
  <si>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</si>
  <si>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</si>
  <si>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</si>
  <si>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</si>
  <si>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</si>
  <si>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</si>
  <si>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A. Kapitał (fundusz) własny</t>
  </si>
  <si>
    <t>I. Kapitał podstawowy</t>
  </si>
  <si>
    <t>II. Należne wpłaty na kapitał podstawowy</t>
  </si>
  <si>
    <t>IV. Kapitał z aktualizacji wyceny</t>
  </si>
  <si>
    <t>V. Pozostałe kapitały rezerwowe</t>
  </si>
  <si>
    <t>VI. Zysk (strata) z lat ubiegłych</t>
  </si>
  <si>
    <t>VII. Zysk (strata) netto</t>
  </si>
  <si>
    <t>VIII. Odpisy z zysku netto w ciągu roku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</si>
  <si>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</si>
  <si>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</si>
  <si>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</si>
  <si>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</si>
  <si>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</si>
  <si>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</si>
  <si>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A. Przepływy z działalności operacyjnej</t>
  </si>
  <si>
    <t>I. Zysk (strata) netto</t>
  </si>
  <si>
    <t>II. Korekty razem</t>
  </si>
  <si>
    <t>1. Amortyzacja</t>
  </si>
  <si>
    <t>2. Zmiana stanu zapasów</t>
  </si>
  <si>
    <t>3. Zmiana stanu należności</t>
  </si>
  <si>
    <t>4. Zmiana stanu zobowiązań krótkoterminowych z wyjątkiem pożyczek i kredytów</t>
  </si>
  <si>
    <t>5. Inne korekty</t>
  </si>
  <si>
    <t>III. Przepływy netto z działalności operacyjnej (I+/-II)</t>
  </si>
  <si>
    <t>B. Przepływy z działalności inwestycyjnej</t>
  </si>
  <si>
    <t>I. Wpływy</t>
  </si>
  <si>
    <t>1. Zbycie aktywów trwałych</t>
  </si>
  <si>
    <t>2. Dywidendy, udziały w zyskach, odsetki</t>
  </si>
  <si>
    <t>3. Spłata udzielonych pożyczek długoterminowych</t>
  </si>
  <si>
    <t>II. Wydatki</t>
  </si>
  <si>
    <t>1. Nabycie aktywów trwałych</t>
  </si>
  <si>
    <t>2. Udzielone pożyczki długoterminowe</t>
  </si>
  <si>
    <t>III. Przepływy netto z działalności inwestycyjnej (I-II)</t>
  </si>
  <si>
    <t>C. Przepływy z działalności finansowej</t>
  </si>
  <si>
    <t>1. Wpływy z wydania udziałów (emisji akcji) i dopłat do kapitału</t>
  </si>
  <si>
    <t>2. Kredyty i pożyczki</t>
  </si>
  <si>
    <t>3. Emisja dłużnych papierów wartościowych</t>
  </si>
  <si>
    <t>1. Nabycie udziałów (akcji) własnych</t>
  </si>
  <si>
    <t>2. Dywidendy, wypłaty na rzecz właścicieli</t>
  </si>
  <si>
    <t>3. Spłaty kredytów i pożyczek</t>
  </si>
  <si>
    <t>4. Wykup dłużnych papierów wartościowych</t>
  </si>
  <si>
    <t>5. Płatności z tytułu leasingu finansowego</t>
  </si>
  <si>
    <t>6. Odsetki</t>
  </si>
  <si>
    <t>III. Przepływy netto z działalności finansowej (I-II)</t>
  </si>
  <si>
    <t>D. Przepływy pieniężne netto razem (A.III +/- B.III +/- C.III)</t>
  </si>
  <si>
    <t>E. Środki pieniężne na początek okresu</t>
  </si>
  <si>
    <t>F. Środki pieniężne na koniec okresu (E+/-D)</t>
  </si>
  <si>
    <t>Rok n
2015</t>
  </si>
  <si>
    <t>Rok n+1
2016</t>
  </si>
  <si>
    <t>Rok n+2
2017</t>
  </si>
  <si>
    <t>Rok n+3
2018</t>
  </si>
  <si>
    <t>Rok n+4
2019</t>
  </si>
  <si>
    <t>Rok n+5
2020</t>
  </si>
  <si>
    <t>Rok n+6
2021</t>
  </si>
  <si>
    <t>Rok n+7
2022</t>
  </si>
  <si>
    <t>Rok n+8
2023</t>
  </si>
  <si>
    <t>Rok n+9
2024</t>
  </si>
  <si>
    <t>Rok n+10
2025</t>
  </si>
  <si>
    <t>Rok n+11
2026</t>
  </si>
  <si>
    <t>Rok n+12
2027</t>
  </si>
  <si>
    <t>Rok n+13
2028</t>
  </si>
  <si>
    <t>Rok n+14
2029</t>
  </si>
  <si>
    <t>Rok n+15
2030</t>
  </si>
  <si>
    <t>Rok n+16
2031</t>
  </si>
  <si>
    <t>Rok n+17
2032</t>
  </si>
  <si>
    <t>Rok n+18
2033</t>
  </si>
  <si>
    <t>Rok n+19
2034</t>
  </si>
  <si>
    <t>Rok n+20
2035</t>
  </si>
  <si>
    <t>Rok n+21
2036</t>
  </si>
  <si>
    <t>Rok n+22
2037</t>
  </si>
  <si>
    <t>Rok n+23
2038</t>
  </si>
  <si>
    <t>Rok n+24
2039</t>
  </si>
  <si>
    <t>Wskaźnik luki finansowania - R</t>
  </si>
  <si>
    <t>Całkowite koszty kwalifikowane - EC</t>
  </si>
  <si>
    <t>Koszty kwalifikowane skorygowane o wskaźnik luki w finansowaniu - ECr</t>
  </si>
  <si>
    <t>Maksymalna wielkość współfinansowania - Max Crpa</t>
  </si>
  <si>
    <t>Rzeczywisty poziom dofinansowania</t>
  </si>
  <si>
    <t>Wkład własny</t>
  </si>
  <si>
    <t>Inne</t>
  </si>
  <si>
    <t>Przychody</t>
  </si>
  <si>
    <t>Wartość rezydualna</t>
  </si>
  <si>
    <t>Wpływy razem</t>
  </si>
  <si>
    <t>Koszty operacyjne</t>
  </si>
  <si>
    <t>Wydatki razem</t>
  </si>
  <si>
    <t>Przepływy netto</t>
  </si>
  <si>
    <t>Współczynnik dyskontowy</t>
  </si>
  <si>
    <t>Zdyskontowane przepływy netto</t>
  </si>
  <si>
    <t>FNPV/C</t>
  </si>
  <si>
    <t>FRR/C</t>
  </si>
  <si>
    <t>Spłata pożyczek (wraz z odsetkami)</t>
  </si>
  <si>
    <t>Podatki</t>
  </si>
  <si>
    <t>Skumulowane przepływy pieniężne netto</t>
  </si>
  <si>
    <t>Przepływy pieniężne netto</t>
  </si>
  <si>
    <t>4. Inne wpływy finansowe</t>
  </si>
  <si>
    <t>Wydatki całkowite brutto</t>
  </si>
  <si>
    <t>Wydatki całkowite netto</t>
  </si>
  <si>
    <t>VAT całkowity</t>
  </si>
  <si>
    <t>Rok n-1
2014</t>
  </si>
  <si>
    <t>Nakłady inwestycyjne - brutto</t>
  </si>
  <si>
    <t>Nakłady inwestycyjne - netto</t>
  </si>
  <si>
    <t>Nakłady inwestycyjne - VAT</t>
  </si>
  <si>
    <t>3. Poziom dofinansowania</t>
  </si>
  <si>
    <t>6. Pozostałe założenia</t>
  </si>
  <si>
    <t>7. Rachunek zysków i strat wnioskodawcy - dane historyczne</t>
  </si>
  <si>
    <t>8. Bilans wnioskodawcy - dane historyczne</t>
  </si>
  <si>
    <t>9. Rachunek przepływów pieniężnych - dane historyczne</t>
  </si>
  <si>
    <t>Amortyzacja od nakładów odtworzeniowych</t>
  </si>
  <si>
    <t>III. Kapitał zapasowy</t>
  </si>
  <si>
    <t>1. Założenia</t>
  </si>
  <si>
    <t>Projekt - zmiany w wyniku realizacji projektu UE</t>
  </si>
  <si>
    <t>6. Bilans</t>
  </si>
  <si>
    <t>7. Rachunek przepływów pieniężnych</t>
  </si>
  <si>
    <t>Prace przygotowawcze</t>
  </si>
  <si>
    <t>Roboty budowlane - droga</t>
  </si>
  <si>
    <t>Niebieska Księga, Infrastruktura drogowa, Maj 2015, Rozdział 1.11 Wartość rezydualna</t>
  </si>
  <si>
    <t>Niebieska Księga, Infrastruktura drogowa, Maj 2015, Załącznik A: Jednostkowe koszty ekonomiczne i finansowe</t>
  </si>
  <si>
    <t>2. Nakłady inwestycyjne na realizację projektu</t>
  </si>
  <si>
    <t>4. Koszty operacyjne wnioskodawcy</t>
  </si>
  <si>
    <t>5. Koszty operacyjne operatora</t>
  </si>
  <si>
    <t>NIE DOTYCZY</t>
  </si>
  <si>
    <t>6. Przychody operacyjne wnioskodawcy</t>
  </si>
  <si>
    <t>7. Przychody operacyjne operatora</t>
  </si>
  <si>
    <t>12. Rachunek zysków i strat operatora - dane historyczne</t>
  </si>
  <si>
    <t>13. Bilans operatora - dane historyczne</t>
  </si>
  <si>
    <t>14. Rachunek przepływów pieniężnych operatora - dane historyczne</t>
  </si>
  <si>
    <t>1. Popyt i cena jednostkowa - kalkulacja dla wnioskodawcy</t>
  </si>
  <si>
    <t>2. Popyt i cena jednostkowa - kalkulacja dla operatora</t>
  </si>
  <si>
    <t>3. Przychody operacyjne wnioskodawcy</t>
  </si>
  <si>
    <t>Przychody ze sprzedaży</t>
  </si>
  <si>
    <t>4. Przychody operacyjne operatora</t>
  </si>
  <si>
    <t>5. Koszty operacyjne wnioskodawcy</t>
  </si>
  <si>
    <t>6. Koszty operacyjne operatora</t>
  </si>
  <si>
    <t>7. Plan amortyzacji projektu - określenie wartości rezydualnej</t>
  </si>
  <si>
    <t>Nakłady inwestycyjne</t>
  </si>
  <si>
    <t>Amortyzacja od nakładów inwestycyjnych</t>
  </si>
  <si>
    <t>8. Rachunek zysków i strat wnioskodawcy</t>
  </si>
  <si>
    <t>9. Rachunek zysków i strat operatora</t>
  </si>
  <si>
    <t>10. Rachunek zysków i strat skonsolidowany</t>
  </si>
  <si>
    <t>11. Bilans wnioskodawcy</t>
  </si>
  <si>
    <t>12. Bilans operatora</t>
  </si>
  <si>
    <t>13. Bilans skonsolidowany</t>
  </si>
  <si>
    <t>14. Rachunek przepływów pieniężnych wnioskodawcy</t>
  </si>
  <si>
    <t>15. Rachunek przepływów pieniężnych operatora</t>
  </si>
  <si>
    <t>16. Rachunek przepływów pieniężnych skonsolidowany</t>
  </si>
  <si>
    <t>17. Zapotrzebowanie na kapitał obrotowy netto w okresie inwestycyjnym (*tylko w uzasadnionych przypadkach, np. w przypadku konieczności zwiększenia poziomu zapasów w związku z realizowaną inwestycją)</t>
  </si>
  <si>
    <t>Dofinansowanie UE</t>
  </si>
  <si>
    <t>19. Źródła finansowania projektu</t>
  </si>
  <si>
    <t>Budżet JST</t>
  </si>
  <si>
    <t>Środki prywatne</t>
  </si>
  <si>
    <t>20. Ocena finansowej opłacalności inwestycji - FNPV/C i FRR/C</t>
  </si>
  <si>
    <t>Scenariusz z projektem</t>
  </si>
  <si>
    <t>1. Przychody operacyjne wnioskodawcy</t>
  </si>
  <si>
    <t>2. Przychody operacyjne operatora</t>
  </si>
  <si>
    <t>3. Koszty operacyjne wnioskodawcy</t>
  </si>
  <si>
    <t>4. Koszty operacyjne operatora</t>
  </si>
  <si>
    <t>5. Rachunek zysków i strat</t>
  </si>
  <si>
    <t>8. Zapotrzebowanie na kapitał obrotowy netto w okresie inwestycyjnym (*tylko w uzasadnionych przypadkach, np. w przypadku konieczności zwiększenia poziomu zapasów w związku z realizowaną inwestycją)</t>
  </si>
  <si>
    <t>10. Źródła finansowania projektu</t>
  </si>
  <si>
    <t>11. Ocena finansowej opłacalności inwestycji - FNPV/C i FRR/C</t>
  </si>
  <si>
    <t>Nakłady inwestycyjne - zdyskontowane</t>
  </si>
  <si>
    <t>Przychody projektu</t>
  </si>
  <si>
    <t>Przychody projektu - zdyskontowane</t>
  </si>
  <si>
    <t>Koszty operacyjne projektu</t>
  </si>
  <si>
    <t>Koszty operacyjne projektu - zdyskontowane</t>
  </si>
  <si>
    <t>Wartość rezydualna - zdyskontowana</t>
  </si>
  <si>
    <t>Suma zdyskontowanych nakładów inwestycyjnych na realizację projektu (DIC)</t>
  </si>
  <si>
    <t>Suma zdyskontowanych dochodów bez wartości rezydualnej</t>
  </si>
  <si>
    <t>Suma zdyskontowanych dochodów powiększonych o wartość rezydualną (DNR)</t>
  </si>
  <si>
    <t>%</t>
  </si>
  <si>
    <t>Roczna stawka wynajmu [PLN/m2]</t>
  </si>
  <si>
    <t>Powierzchnia wynajmu [m2]</t>
  </si>
  <si>
    <t>Roboty budowlane - infrastruktura techniczna niezwiązana z drogą</t>
  </si>
  <si>
    <t>21. Trwałość finansowa projektu</t>
  </si>
  <si>
    <t>12. Trwałość finansowa projektu</t>
  </si>
  <si>
    <t>13. Trwałość finansowa wnioskodawcy</t>
  </si>
  <si>
    <t>14. Trwałość finansowa operatora</t>
  </si>
  <si>
    <t>18. Określenie wartości dofinansowania - tabele obligatoryjne</t>
  </si>
  <si>
    <t xml:space="preserve">9. Określenie wartości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</si>
</sst>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0" fillId="2" borderId="0" xfId="0" applyFont="1" applyFill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" fontId="0" fillId="2" borderId="0" xfId="0" applyNumberFormat="1" applyFont="1" applyFill="1"/>
    <xf numFmtId="0" fontId="0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0" fillId="4" borderId="1" xfId="0" applyFont="1" applyFill="1" applyBorder="1"/>
    <xf numFmtId="10" fontId="0" fillId="2" borderId="1" xfId="1" applyNumberFormat="1" applyFont="1" applyFill="1" applyBorder="1"/>
    <xf numFmtId="2" fontId="0" fillId="2" borderId="1" xfId="0" applyNumberFormat="1" applyFont="1" applyFill="1" applyBorder="1"/>
    <xf numFmtId="0" fontId="5" fillId="4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2" borderId="1" xfId="0" quotePrefix="1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0" fillId="3" borderId="1" xfId="0" quotePrefix="1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0" fillId="2" borderId="1" xfId="0" applyFont="1" applyFill="1" applyBorder="1" applyAlignment="1"/>
    <xf numFmtId="10" fontId="5" fillId="2" borderId="1" xfId="1" applyNumberFormat="1" applyFont="1" applyFill="1" applyBorder="1" applyAlignment="1">
      <alignment horizontal="center" vertic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" fontId="5" fillId="5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10" fontId="0" fillId="2" borderId="0" xfId="0" applyNumberFormat="1" applyFont="1" applyFill="1"/>
    <xf numFmtId="0" fontId="6" fillId="2" borderId="0" xfId="0" applyFont="1" applyFill="1"/>
    <xf numFmtId="0" fontId="5" fillId="6" borderId="1" xfId="0" applyFont="1" applyFill="1" applyBorder="1" applyAlignment="1">
      <alignment wrapText="1"/>
    </xf>
    <xf numFmtId="4" fontId="5" fillId="6" borderId="1" xfId="1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wrapText="1"/>
    </xf>
    <xf numFmtId="4" fontId="5" fillId="7" borderId="1" xfId="1" applyNumberFormat="1" applyFont="1" applyFill="1" applyBorder="1" applyAlignment="1">
      <alignment horizontal="center" vertical="center"/>
    </xf>
    <xf numFmtId="10" fontId="5" fillId="7" borderId="1" xfId="1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10" fontId="5" fillId="6" borderId="1" xfId="1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4" fontId="7" fillId="6" borderId="1" xfId="1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wrapText="1"/>
    </xf>
    <xf numFmtId="4" fontId="7" fillId="7" borderId="1" xfId="1" applyNumberFormat="1" applyFont="1" applyFill="1" applyBorder="1" applyAlignment="1">
      <alignment horizontal="center" vertical="center"/>
    </xf>
    <xf numFmtId="10" fontId="7" fillId="7" borderId="1" xfId="1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10" fontId="7" fillId="6" borderId="1" xfId="1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</xdr:row>
      <xdr:rowOff>0</xdr:rowOff>
    </xdr:from>
    <xdr:to>
      <xdr:col>7</xdr:col>
      <xdr:colOff>964406</xdr:colOff>
      <xdr:row>12</xdr:row>
      <xdr:rowOff>142875</xdr:rowOff>
    </xdr:to>
    <xdr:sp macro="" textlink="">
      <xdr:nvSpPr>
        <xdr:cNvPr id="2" name="pole tekstowe 1"/>
        <xdr:cNvSpPr txBox="1"/>
      </xdr:nvSpPr>
      <xdr:spPr>
        <a:xfrm>
          <a:off x="119062" y="59531"/>
          <a:ext cx="8024813" cy="1976438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Opis przedsięwzięcia</a:t>
          </a:r>
        </a:p>
        <a:p>
          <a:r>
            <a:rPr lang="pl-PL" sz="1100"/>
            <a:t>Gmina XYZ planuje pozyskać dofinansowanie w ramach działania 5.1</a:t>
          </a:r>
          <a:r>
            <a:rPr lang="pl-PL" sz="1100" baseline="0"/>
            <a:t> </a:t>
          </a:r>
          <a:r>
            <a:rPr lang="pl-PL" sz="1100"/>
            <a:t>Drogowa dostępność transportowa. Realizacja przedmiotowej inwestycji przyczyni się do wybudowania 1 km drogi wojewódzkiej</a:t>
          </a:r>
          <a:r>
            <a:rPr lang="pl-PL" sz="1100" baseline="0"/>
            <a:t>.</a:t>
          </a:r>
          <a:r>
            <a:rPr lang="pl-PL" sz="1100"/>
            <a:t> W wyniku realizacji inwestycji </a:t>
          </a:r>
          <a:r>
            <a:rPr lang="pl-PL" sz="1100" baseline="0"/>
            <a:t> wnioskodawca będzie uzyskiwał przychody z tytułu wynajmu pasa drogowego na powierzchnię reklamową.</a:t>
          </a:r>
          <a:endParaRPr lang="pl-PL" sz="1100"/>
        </a:p>
        <a:p>
          <a:r>
            <a:rPr lang="pl-PL" sz="1100"/>
            <a:t>Maksymalny poziom dofinansowania dla przedmiotowej osi priorytetowej wynosi 85%. Projekt kwalifikuje się do projektów generujących dochód. Wielkość dofinansowania zostanie obliczona z wykorzystaniem metody</a:t>
          </a:r>
          <a:r>
            <a:rPr lang="pl-PL" sz="1100" baseline="0"/>
            <a:t> zryczałtowanych procentowych stawek dochodów</a:t>
          </a:r>
          <a:r>
            <a:rPr lang="pl-PL" sz="1100"/>
            <a:t>.</a:t>
          </a:r>
        </a:p>
        <a:p>
          <a:r>
            <a:rPr lang="pl-PL" sz="1100"/>
            <a:t>Analiza została sporządzona  metodą standardową,</a:t>
          </a:r>
          <a:r>
            <a:rPr lang="pl-PL" sz="1100" baseline="0"/>
            <a:t> </a:t>
          </a:r>
          <a:r>
            <a:rPr lang="pl-PL" sz="1100"/>
            <a:t>częściowo w cenach brutto, ponieważ wnioskodawca nie ma możliwości odzyskania podatku VAT z tytułu części nakładów inwestycyjnych</a:t>
          </a:r>
          <a:r>
            <a:rPr lang="pl-PL" sz="1100" baseline="0"/>
            <a:t>. (90% podatku VAT wydatku "Roboty budowlane - droga" stanowi koszt kwalifikowany, pozostałe 10% jest kosztem niekwalifikowanym). W projekcie występują koszty niekwalifikowane związane z budową infrastruktury technicznej niezwiązanej z drogą.</a:t>
          </a:r>
          <a:endParaRPr lang="pl-PL" sz="1100"/>
        </a:p>
        <a:p>
          <a:r>
            <a:rPr lang="pl-PL" sz="1100"/>
            <a:t>Wkład własny wnioskodawca pokryje z własnych środków pieniężnych.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01"/>
  <sheetViews>
    <sheetView tabSelected="1" zoomScale="80" zoomScaleNormal="80" workbookViewId="0">
      <selection activeCell="J28" sqref="J28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27" ht="5.0999999999999996" customHeight="1" x14ac:dyDescent="0.2"/>
    <row r="2" spans="2:27" ht="12.75" customHeight="1" x14ac:dyDescent="0.2"/>
    <row r="3" spans="2:27" ht="12.75" customHeight="1" x14ac:dyDescent="0.2"/>
    <row r="4" spans="2:27" ht="12.75" customHeight="1" x14ac:dyDescent="0.2"/>
    <row r="5" spans="2:27" ht="12.75" customHeight="1" x14ac:dyDescent="0.2"/>
    <row r="6" spans="2:27" ht="12.75" customHeight="1" x14ac:dyDescent="0.2"/>
    <row r="7" spans="2:27" ht="12.75" customHeight="1" x14ac:dyDescent="0.2"/>
    <row r="8" spans="2:27" ht="12.75" customHeight="1" x14ac:dyDescent="0.2"/>
    <row r="9" spans="2:27" ht="12.75" customHeight="1" x14ac:dyDescent="0.2"/>
    <row r="10" spans="2:27" ht="12.75" customHeight="1" x14ac:dyDescent="0.2"/>
    <row r="11" spans="2:27" ht="12.75" customHeight="1" x14ac:dyDescent="0.2"/>
    <row r="12" spans="2:27" ht="12.75" customHeight="1" x14ac:dyDescent="0.2"/>
    <row r="13" spans="2:27" ht="12.75" customHeight="1" x14ac:dyDescent="0.2"/>
    <row r="14" spans="2:27" ht="12.75" customHeight="1" x14ac:dyDescent="0.2"/>
    <row r="15" spans="2:27" ht="15" x14ac:dyDescent="0.25">
      <c r="B15" s="20" t="s">
        <v>157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7" ht="15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7" spans="2:27" ht="30" x14ac:dyDescent="0.25">
      <c r="B17" s="22" t="s">
        <v>3</v>
      </c>
      <c r="C17" s="23" t="s">
        <v>96</v>
      </c>
      <c r="D17" s="23" t="s">
        <v>97</v>
      </c>
      <c r="E17" s="23" t="s">
        <v>98</v>
      </c>
      <c r="F17" s="23" t="s">
        <v>99</v>
      </c>
      <c r="G17" s="23" t="s">
        <v>100</v>
      </c>
      <c r="H17" s="23" t="s">
        <v>101</v>
      </c>
      <c r="I17" s="23" t="s">
        <v>102</v>
      </c>
      <c r="J17" s="23" t="s">
        <v>103</v>
      </c>
      <c r="K17" s="23" t="s">
        <v>104</v>
      </c>
      <c r="L17" s="23" t="s">
        <v>105</v>
      </c>
      <c r="M17" s="23" t="s">
        <v>106</v>
      </c>
      <c r="N17" s="23" t="s">
        <v>107</v>
      </c>
      <c r="O17" s="23" t="s">
        <v>108</v>
      </c>
      <c r="P17" s="23" t="s">
        <v>109</v>
      </c>
      <c r="Q17" s="23" t="s">
        <v>110</v>
      </c>
      <c r="R17" s="23" t="s">
        <v>111</v>
      </c>
      <c r="S17" s="23" t="s">
        <v>112</v>
      </c>
      <c r="T17" s="23" t="s">
        <v>113</v>
      </c>
      <c r="U17" s="23" t="s">
        <v>114</v>
      </c>
      <c r="V17" s="23" t="s">
        <v>115</v>
      </c>
      <c r="W17" s="23" t="s">
        <v>116</v>
      </c>
      <c r="X17" s="23" t="s">
        <v>117</v>
      </c>
      <c r="Y17" s="23" t="s">
        <v>118</v>
      </c>
      <c r="Z17" s="23" t="s">
        <v>119</v>
      </c>
      <c r="AA17" s="23" t="s">
        <v>120</v>
      </c>
    </row>
    <row r="18" spans="2:27" ht="15" x14ac:dyDescent="0.25">
      <c r="B18" s="24" t="s">
        <v>4</v>
      </c>
      <c r="C18" s="25">
        <v>0</v>
      </c>
      <c r="D18" s="25">
        <v>1</v>
      </c>
      <c r="E18" s="25">
        <v>2</v>
      </c>
      <c r="F18" s="25">
        <v>3</v>
      </c>
      <c r="G18" s="25">
        <v>4</v>
      </c>
      <c r="H18" s="25">
        <v>5</v>
      </c>
      <c r="I18" s="25">
        <v>6</v>
      </c>
      <c r="J18" s="25">
        <v>7</v>
      </c>
      <c r="K18" s="25">
        <v>8</v>
      </c>
      <c r="L18" s="25">
        <v>9</v>
      </c>
      <c r="M18" s="25">
        <v>10</v>
      </c>
      <c r="N18" s="25">
        <v>11</v>
      </c>
      <c r="O18" s="25">
        <v>12</v>
      </c>
      <c r="P18" s="25">
        <v>13</v>
      </c>
      <c r="Q18" s="25">
        <v>14</v>
      </c>
      <c r="R18" s="25">
        <v>15</v>
      </c>
      <c r="S18" s="25">
        <v>16</v>
      </c>
      <c r="T18" s="25">
        <v>17</v>
      </c>
      <c r="U18" s="25">
        <v>18</v>
      </c>
      <c r="V18" s="25">
        <v>19</v>
      </c>
      <c r="W18" s="25">
        <v>20</v>
      </c>
      <c r="X18" s="25">
        <v>21</v>
      </c>
      <c r="Y18" s="25">
        <v>22</v>
      </c>
      <c r="Z18" s="25">
        <v>23</v>
      </c>
      <c r="AA18" s="25">
        <v>24</v>
      </c>
    </row>
    <row r="19" spans="2:27" ht="15" x14ac:dyDescent="0.25">
      <c r="B19" s="24" t="s">
        <v>1</v>
      </c>
      <c r="C19" s="26">
        <v>3.4000000000000002E-2</v>
      </c>
      <c r="D19" s="26">
        <v>3.6999999999999998E-2</v>
      </c>
      <c r="E19" s="26">
        <v>3.9E-2</v>
      </c>
      <c r="F19" s="26">
        <v>0.04</v>
      </c>
      <c r="G19" s="26">
        <v>0.04</v>
      </c>
      <c r="H19" s="26">
        <v>3.7999999999999999E-2</v>
      </c>
      <c r="I19" s="26">
        <v>3.6999999999999998E-2</v>
      </c>
      <c r="J19" s="26">
        <v>3.4000000000000002E-2</v>
      </c>
      <c r="K19" s="26">
        <v>3.2000000000000001E-2</v>
      </c>
      <c r="L19" s="26">
        <v>3.1E-2</v>
      </c>
      <c r="M19" s="26">
        <v>0.03</v>
      </c>
      <c r="N19" s="26">
        <v>2.9000000000000001E-2</v>
      </c>
      <c r="O19" s="26">
        <v>2.9000000000000001E-2</v>
      </c>
      <c r="P19" s="26">
        <v>2.9000000000000001E-2</v>
      </c>
      <c r="Q19" s="26">
        <v>2.8000000000000001E-2</v>
      </c>
      <c r="R19" s="26">
        <v>2.8000000000000001E-2</v>
      </c>
      <c r="S19" s="26">
        <v>2.8000000000000001E-2</v>
      </c>
      <c r="T19" s="26">
        <v>2.7E-2</v>
      </c>
      <c r="U19" s="26">
        <v>2.7E-2</v>
      </c>
      <c r="V19" s="26">
        <v>2.5999999999999999E-2</v>
      </c>
      <c r="W19" s="26">
        <v>2.5000000000000001E-2</v>
      </c>
      <c r="X19" s="26">
        <v>2.5000000000000001E-2</v>
      </c>
      <c r="Y19" s="26">
        <v>2.4E-2</v>
      </c>
      <c r="Z19" s="26">
        <v>2.4E-2</v>
      </c>
      <c r="AA19" s="26">
        <v>2.4E-2</v>
      </c>
    </row>
    <row r="20" spans="2:27" ht="15" x14ac:dyDescent="0.25">
      <c r="B20" s="24" t="s">
        <v>0</v>
      </c>
      <c r="C20" s="26">
        <v>3.1E-2</v>
      </c>
      <c r="D20" s="26">
        <v>2.5000000000000001E-2</v>
      </c>
      <c r="E20" s="26">
        <v>2.7E-2</v>
      </c>
      <c r="F20" s="26">
        <v>2.5999999999999999E-2</v>
      </c>
      <c r="G20" s="26">
        <v>2.8000000000000001E-2</v>
      </c>
      <c r="H20" s="26">
        <v>2.8000000000000001E-2</v>
      </c>
      <c r="I20" s="26">
        <v>2.8000000000000001E-2</v>
      </c>
      <c r="J20" s="26">
        <v>2.8000000000000001E-2</v>
      </c>
      <c r="K20" s="26">
        <v>2.8000000000000001E-2</v>
      </c>
      <c r="L20" s="26">
        <v>2.8000000000000001E-2</v>
      </c>
      <c r="M20" s="26">
        <v>2.8000000000000001E-2</v>
      </c>
      <c r="N20" s="26">
        <v>2.8000000000000001E-2</v>
      </c>
      <c r="O20" s="26">
        <v>2.8000000000000001E-2</v>
      </c>
      <c r="P20" s="26">
        <v>2.8000000000000001E-2</v>
      </c>
      <c r="Q20" s="26">
        <v>2.8000000000000001E-2</v>
      </c>
      <c r="R20" s="26">
        <v>2.8000000000000001E-2</v>
      </c>
      <c r="S20" s="26">
        <v>2.8000000000000001E-2</v>
      </c>
      <c r="T20" s="26">
        <v>2.8000000000000001E-2</v>
      </c>
      <c r="U20" s="26">
        <v>2.8000000000000001E-2</v>
      </c>
      <c r="V20" s="26">
        <v>2.8000000000000001E-2</v>
      </c>
      <c r="W20" s="26">
        <v>2.8000000000000001E-2</v>
      </c>
      <c r="X20" s="26">
        <v>2.8000000000000001E-2</v>
      </c>
      <c r="Y20" s="26">
        <v>2.8000000000000001E-2</v>
      </c>
      <c r="Z20" s="26">
        <v>2.8000000000000001E-2</v>
      </c>
      <c r="AA20" s="26">
        <v>2.8000000000000001E-2</v>
      </c>
    </row>
    <row r="21" spans="2:27" ht="15" x14ac:dyDescent="0.25">
      <c r="B21" s="24" t="s">
        <v>2</v>
      </c>
      <c r="C21" s="26">
        <v>0.04</v>
      </c>
      <c r="D21" s="26">
        <v>0.04</v>
      </c>
      <c r="E21" s="26">
        <v>0.04</v>
      </c>
      <c r="F21" s="26">
        <v>0.04</v>
      </c>
      <c r="G21" s="26">
        <v>0.04</v>
      </c>
      <c r="H21" s="26">
        <v>0.04</v>
      </c>
      <c r="I21" s="26">
        <v>0.04</v>
      </c>
      <c r="J21" s="26">
        <v>0.04</v>
      </c>
      <c r="K21" s="26">
        <v>0.04</v>
      </c>
      <c r="L21" s="26">
        <v>0.04</v>
      </c>
      <c r="M21" s="26">
        <v>0.04</v>
      </c>
      <c r="N21" s="26">
        <v>0.04</v>
      </c>
      <c r="O21" s="26">
        <v>0.04</v>
      </c>
      <c r="P21" s="26">
        <v>0.04</v>
      </c>
      <c r="Q21" s="26">
        <v>0.04</v>
      </c>
      <c r="R21" s="26">
        <v>0.04</v>
      </c>
      <c r="S21" s="26">
        <v>0.04</v>
      </c>
      <c r="T21" s="26">
        <v>0.04</v>
      </c>
      <c r="U21" s="26">
        <v>0.04</v>
      </c>
      <c r="V21" s="26">
        <v>0.04</v>
      </c>
      <c r="W21" s="26">
        <v>0.04</v>
      </c>
      <c r="X21" s="26">
        <v>0.04</v>
      </c>
      <c r="Y21" s="26">
        <v>0.04</v>
      </c>
      <c r="Z21" s="26">
        <v>0.04</v>
      </c>
      <c r="AA21" s="26">
        <v>0.04</v>
      </c>
    </row>
    <row r="22" spans="2:27" ht="15" x14ac:dyDescent="0.25">
      <c r="B22" s="24" t="s">
        <v>5</v>
      </c>
      <c r="C22" s="26">
        <v>0.19</v>
      </c>
      <c r="D22" s="26">
        <v>0.19</v>
      </c>
      <c r="E22" s="26">
        <v>0.19</v>
      </c>
      <c r="F22" s="26">
        <v>0.19</v>
      </c>
      <c r="G22" s="26">
        <v>0.19</v>
      </c>
      <c r="H22" s="26">
        <v>0.19</v>
      </c>
      <c r="I22" s="26">
        <v>0.19</v>
      </c>
      <c r="J22" s="26">
        <v>0.19</v>
      </c>
      <c r="K22" s="26">
        <v>0.19</v>
      </c>
      <c r="L22" s="26">
        <v>0.19</v>
      </c>
      <c r="M22" s="26">
        <v>0.19</v>
      </c>
      <c r="N22" s="26">
        <v>0.19</v>
      </c>
      <c r="O22" s="26">
        <v>0.19</v>
      </c>
      <c r="P22" s="26">
        <v>0.19</v>
      </c>
      <c r="Q22" s="26">
        <v>0.19</v>
      </c>
      <c r="R22" s="26">
        <v>0.19</v>
      </c>
      <c r="S22" s="26">
        <v>0.19</v>
      </c>
      <c r="T22" s="26">
        <v>0.19</v>
      </c>
      <c r="U22" s="26">
        <v>0.19</v>
      </c>
      <c r="V22" s="26">
        <v>0.19</v>
      </c>
      <c r="W22" s="26">
        <v>0.19</v>
      </c>
      <c r="X22" s="26">
        <v>0.19</v>
      </c>
      <c r="Y22" s="26">
        <v>0.19</v>
      </c>
      <c r="Z22" s="26">
        <v>0.19</v>
      </c>
      <c r="AA22" s="26">
        <v>0.19</v>
      </c>
    </row>
    <row r="23" spans="2:27" ht="15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2:27" ht="15" x14ac:dyDescent="0.25">
      <c r="B24" s="20" t="s">
        <v>165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2:27" ht="15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2:27" ht="15" x14ac:dyDescent="0.25">
      <c r="B26" s="27" t="s">
        <v>147</v>
      </c>
      <c r="C26" s="28">
        <v>2015</v>
      </c>
      <c r="D26" s="28">
        <v>2016</v>
      </c>
      <c r="E26" s="28" t="s">
        <v>6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2:27" ht="15" x14ac:dyDescent="0.25">
      <c r="B27" s="77" t="s">
        <v>7</v>
      </c>
      <c r="C27" s="78"/>
      <c r="D27" s="78"/>
      <c r="E27" s="7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spans="2:27" ht="15" x14ac:dyDescent="0.25">
      <c r="B28" s="29" t="s">
        <v>161</v>
      </c>
      <c r="C28" s="30">
        <f t="shared" ref="C28:D30" si="0">C41+C54</f>
        <v>123000</v>
      </c>
      <c r="D28" s="30">
        <f t="shared" si="0"/>
        <v>61500</v>
      </c>
      <c r="E28" s="30">
        <f>C28+D28</f>
        <v>184500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2:27" ht="15" x14ac:dyDescent="0.25">
      <c r="B29" s="29" t="s">
        <v>162</v>
      </c>
      <c r="C29" s="30">
        <f t="shared" si="0"/>
        <v>0</v>
      </c>
      <c r="D29" s="30">
        <f t="shared" si="0"/>
        <v>7242000</v>
      </c>
      <c r="E29" s="30">
        <f>C29+D29</f>
        <v>7242000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2:27" ht="30" x14ac:dyDescent="0.25">
      <c r="B30" s="24" t="s">
        <v>220</v>
      </c>
      <c r="C30" s="30">
        <f t="shared" si="0"/>
        <v>0</v>
      </c>
      <c r="D30" s="30">
        <f t="shared" si="0"/>
        <v>0</v>
      </c>
      <c r="E30" s="30">
        <f t="shared" ref="E30" si="1">C30+D30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2:27" ht="15" x14ac:dyDescent="0.25">
      <c r="B31" s="31" t="s">
        <v>8</v>
      </c>
      <c r="C31" s="32">
        <f>C28+C29+C30</f>
        <v>123000</v>
      </c>
      <c r="D31" s="32">
        <f t="shared" ref="D31:E31" si="2">D28+D29+D30</f>
        <v>7303500</v>
      </c>
      <c r="E31" s="32">
        <f t="shared" si="2"/>
        <v>7426500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spans="2:27" ht="15" x14ac:dyDescent="0.25">
      <c r="B32" s="77" t="s">
        <v>9</v>
      </c>
      <c r="C32" s="78"/>
      <c r="D32" s="78"/>
      <c r="E32" s="7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2:27" ht="15" x14ac:dyDescent="0.25">
      <c r="B33" s="29" t="str">
        <f>B28</f>
        <v>Prace przygotowawcze</v>
      </c>
      <c r="C33" s="30">
        <f t="shared" ref="C33:D35" si="3">C46+C59</f>
        <v>0</v>
      </c>
      <c r="D33" s="30">
        <f t="shared" si="3"/>
        <v>0</v>
      </c>
      <c r="E33" s="30">
        <f>C33+D33</f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15" x14ac:dyDescent="0.25">
      <c r="B34" s="29" t="str">
        <f t="shared" ref="B34:B35" si="4">B29</f>
        <v>Roboty budowlane - droga</v>
      </c>
      <c r="C34" s="30">
        <f t="shared" si="3"/>
        <v>0</v>
      </c>
      <c r="D34" s="30">
        <f t="shared" si="3"/>
        <v>138000</v>
      </c>
      <c r="E34" s="30">
        <f t="shared" ref="E34:E35" si="5">C34+D34</f>
        <v>138000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spans="2:27" ht="30" x14ac:dyDescent="0.25">
      <c r="B35" s="24" t="str">
        <f t="shared" si="4"/>
        <v>Roboty budowlane - infrastruktura techniczna niezwiązana z drogą</v>
      </c>
      <c r="C35" s="30">
        <f t="shared" si="3"/>
        <v>0</v>
      </c>
      <c r="D35" s="30">
        <f t="shared" si="3"/>
        <v>615000</v>
      </c>
      <c r="E35" s="30">
        <f t="shared" si="5"/>
        <v>615000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2:27" ht="15" x14ac:dyDescent="0.25">
      <c r="B36" s="31" t="s">
        <v>10</v>
      </c>
      <c r="C36" s="32">
        <f>C33+C34+C35</f>
        <v>0</v>
      </c>
      <c r="D36" s="32">
        <f t="shared" ref="D36:E36" si="6">D33+D34+D35</f>
        <v>753000</v>
      </c>
      <c r="E36" s="32">
        <f t="shared" si="6"/>
        <v>753000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2:27" ht="15" x14ac:dyDescent="0.25">
      <c r="B37" s="31" t="s">
        <v>143</v>
      </c>
      <c r="C37" s="32">
        <f>C31+C36</f>
        <v>123000</v>
      </c>
      <c r="D37" s="32">
        <f t="shared" ref="D37:E37" si="7">D31+D36</f>
        <v>8056500</v>
      </c>
      <c r="E37" s="32">
        <f t="shared" si="7"/>
        <v>8179500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2:27" ht="15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2:27" ht="15" x14ac:dyDescent="0.25">
      <c r="B39" s="33" t="s">
        <v>148</v>
      </c>
      <c r="C39" s="34">
        <v>2015</v>
      </c>
      <c r="D39" s="34">
        <v>2016</v>
      </c>
      <c r="E39" s="34" t="s">
        <v>6</v>
      </c>
      <c r="F39" s="21"/>
      <c r="G39" s="35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2:27" ht="15" x14ac:dyDescent="0.25">
      <c r="B40" s="77" t="s">
        <v>7</v>
      </c>
      <c r="C40" s="78"/>
      <c r="D40" s="78"/>
      <c r="E40" s="79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spans="2:27" ht="15" x14ac:dyDescent="0.25">
      <c r="B41" s="29" t="str">
        <f>B28</f>
        <v>Prace przygotowawcze</v>
      </c>
      <c r="C41" s="30">
        <v>100000</v>
      </c>
      <c r="D41" s="30">
        <v>50000</v>
      </c>
      <c r="E41" s="30">
        <f>C41+D41</f>
        <v>150000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spans="2:27" ht="15" x14ac:dyDescent="0.25">
      <c r="B42" s="29" t="str">
        <f t="shared" ref="B42:B43" si="8">B29</f>
        <v>Roboty budowlane - droga</v>
      </c>
      <c r="C42" s="30">
        <v>0</v>
      </c>
      <c r="D42" s="30">
        <v>6000000</v>
      </c>
      <c r="E42" s="30">
        <f>C42+D42</f>
        <v>6000000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spans="2:27" ht="30" x14ac:dyDescent="0.25">
      <c r="B43" s="24" t="str">
        <f t="shared" si="8"/>
        <v>Roboty budowlane - infrastruktura techniczna niezwiązana z drogą</v>
      </c>
      <c r="C43" s="30">
        <v>0</v>
      </c>
      <c r="D43" s="30">
        <v>0</v>
      </c>
      <c r="E43" s="30">
        <f t="shared" ref="E43" si="9">C43+D43</f>
        <v>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2:27" ht="15" x14ac:dyDescent="0.25">
      <c r="B44" s="31" t="s">
        <v>8</v>
      </c>
      <c r="C44" s="32">
        <f>C41+C42+C43</f>
        <v>100000</v>
      </c>
      <c r="D44" s="32">
        <f t="shared" ref="D44:E44" si="10">D41+D42+D43</f>
        <v>6050000</v>
      </c>
      <c r="E44" s="32">
        <f t="shared" si="10"/>
        <v>6150000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2:27" ht="15" x14ac:dyDescent="0.25">
      <c r="B45" s="77" t="s">
        <v>9</v>
      </c>
      <c r="C45" s="78"/>
      <c r="D45" s="78"/>
      <c r="E45" s="79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spans="2:27" ht="15" x14ac:dyDescent="0.25">
      <c r="B46" s="29" t="str">
        <f>B28</f>
        <v>Prace przygotowawcze</v>
      </c>
      <c r="C46" s="30">
        <v>0</v>
      </c>
      <c r="D46" s="30">
        <v>0</v>
      </c>
      <c r="E46" s="30">
        <f>C46+D46</f>
        <v>0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2:27" ht="15" x14ac:dyDescent="0.25">
      <c r="B47" s="29" t="str">
        <f t="shared" ref="B47:B48" si="11">B29</f>
        <v>Roboty budowlane - droga</v>
      </c>
      <c r="C47" s="30">
        <v>0</v>
      </c>
      <c r="D47" s="30">
        <v>0</v>
      </c>
      <c r="E47" s="30">
        <f t="shared" ref="E47:E48" si="12">C47+D47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spans="2:27" ht="30" x14ac:dyDescent="0.25">
      <c r="B48" s="24" t="str">
        <f t="shared" si="11"/>
        <v>Roboty budowlane - infrastruktura techniczna niezwiązana z drogą</v>
      </c>
      <c r="C48" s="30">
        <v>0</v>
      </c>
      <c r="D48" s="30">
        <v>500000</v>
      </c>
      <c r="E48" s="30">
        <f t="shared" si="12"/>
        <v>500000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spans="2:27" ht="15" x14ac:dyDescent="0.25">
      <c r="B49" s="31" t="s">
        <v>10</v>
      </c>
      <c r="C49" s="32">
        <f>C46+C47+C48</f>
        <v>0</v>
      </c>
      <c r="D49" s="32">
        <f t="shared" ref="D49:E49" si="13">D46+D47+D48</f>
        <v>500000</v>
      </c>
      <c r="E49" s="32">
        <f t="shared" si="13"/>
        <v>500000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spans="2:27" ht="15" x14ac:dyDescent="0.25">
      <c r="B50" s="31" t="s">
        <v>144</v>
      </c>
      <c r="C50" s="32">
        <f>C44+C49</f>
        <v>100000</v>
      </c>
      <c r="D50" s="32">
        <f t="shared" ref="D50:E50" si="14">D44+D49</f>
        <v>6550000</v>
      </c>
      <c r="E50" s="32">
        <f t="shared" si="14"/>
        <v>6650000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2:27" ht="15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2:27" ht="15" x14ac:dyDescent="0.25">
      <c r="B52" s="33" t="s">
        <v>149</v>
      </c>
      <c r="C52" s="34">
        <v>2015</v>
      </c>
      <c r="D52" s="34">
        <v>2016</v>
      </c>
      <c r="E52" s="34" t="s">
        <v>6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spans="2:27" ht="15" x14ac:dyDescent="0.25">
      <c r="B53" s="77" t="s">
        <v>7</v>
      </c>
      <c r="C53" s="78"/>
      <c r="D53" s="78"/>
      <c r="E53" s="79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spans="2:27" ht="15" x14ac:dyDescent="0.25">
      <c r="B54" s="29" t="str">
        <f>B28</f>
        <v>Prace przygotowawcze</v>
      </c>
      <c r="C54" s="30">
        <f>ROUND((C41)*0.23,2)</f>
        <v>23000</v>
      </c>
      <c r="D54" s="30">
        <f>ROUND((D41)*0.23,2)</f>
        <v>11500</v>
      </c>
      <c r="E54" s="30">
        <f>C54+D54</f>
        <v>34500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spans="2:27" ht="15" x14ac:dyDescent="0.25">
      <c r="B55" s="29" t="str">
        <f t="shared" ref="B55:B56" si="15">B29</f>
        <v>Roboty budowlane - droga</v>
      </c>
      <c r="C55" s="30">
        <f>ROUND((C42)*0.23,2)</f>
        <v>0</v>
      </c>
      <c r="D55" s="30">
        <f>ROUND((D42)*0.23*0.9,2)</f>
        <v>1242000</v>
      </c>
      <c r="E55" s="30">
        <f>C55+D55</f>
        <v>1242000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spans="2:27" ht="30" x14ac:dyDescent="0.25">
      <c r="B56" s="24" t="str">
        <f t="shared" si="15"/>
        <v>Roboty budowlane - infrastruktura techniczna niezwiązana z drogą</v>
      </c>
      <c r="C56" s="30">
        <v>0</v>
      </c>
      <c r="D56" s="30">
        <v>0</v>
      </c>
      <c r="E56" s="30">
        <f t="shared" ref="E56" si="16">C56+D56</f>
        <v>0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spans="2:27" ht="15" x14ac:dyDescent="0.25">
      <c r="B57" s="31" t="s">
        <v>8</v>
      </c>
      <c r="C57" s="32">
        <v>0</v>
      </c>
      <c r="D57" s="32">
        <v>0</v>
      </c>
      <c r="E57" s="32">
        <f t="shared" ref="E57" si="17">E54+E55+E56</f>
        <v>1276500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2:27" ht="15" x14ac:dyDescent="0.25">
      <c r="B58" s="77" t="s">
        <v>9</v>
      </c>
      <c r="C58" s="78"/>
      <c r="D58" s="78"/>
      <c r="E58" s="79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spans="2:27" ht="15" x14ac:dyDescent="0.25">
      <c r="B59" s="29" t="str">
        <f>B28</f>
        <v>Prace przygotowawcze</v>
      </c>
      <c r="C59" s="30">
        <v>0</v>
      </c>
      <c r="D59" s="30">
        <v>0</v>
      </c>
      <c r="E59" s="30">
        <f>C59+D59</f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spans="2:27" ht="15" x14ac:dyDescent="0.25">
      <c r="B60" s="29" t="str">
        <f t="shared" ref="B60:B61" si="18">B29</f>
        <v>Roboty budowlane - droga</v>
      </c>
      <c r="C60" s="30">
        <v>0</v>
      </c>
      <c r="D60" s="30">
        <f>ROUND((D42)*0.23*0.1,2)</f>
        <v>138000</v>
      </c>
      <c r="E60" s="30">
        <f t="shared" ref="E60:E61" si="19">C60+D60</f>
        <v>138000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spans="2:27" ht="30" x14ac:dyDescent="0.25">
      <c r="B61" s="24" t="str">
        <f t="shared" si="18"/>
        <v>Roboty budowlane - infrastruktura techniczna niezwiązana z drogą</v>
      </c>
      <c r="C61" s="30">
        <f>ROUND((C43+C48)*0.23,2)</f>
        <v>0</v>
      </c>
      <c r="D61" s="30">
        <f t="shared" ref="D61" si="20">ROUND((D43+D48)*0.23,2)</f>
        <v>115000</v>
      </c>
      <c r="E61" s="30">
        <f t="shared" si="19"/>
        <v>115000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spans="2:27" ht="15" x14ac:dyDescent="0.25">
      <c r="B62" s="31" t="s">
        <v>10</v>
      </c>
      <c r="C62" s="32">
        <f>C59+C60+C61</f>
        <v>0</v>
      </c>
      <c r="D62" s="32">
        <f t="shared" ref="D62" si="21">D59+D60+D61</f>
        <v>253000</v>
      </c>
      <c r="E62" s="32">
        <f t="shared" ref="E62" si="22">E59+E60+E61</f>
        <v>253000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2:27" ht="15" x14ac:dyDescent="0.25">
      <c r="B63" s="31" t="s">
        <v>145</v>
      </c>
      <c r="C63" s="32">
        <f>C57+C62</f>
        <v>0</v>
      </c>
      <c r="D63" s="32">
        <f t="shared" ref="D63:E63" si="23">D57+D62</f>
        <v>253000</v>
      </c>
      <c r="E63" s="32">
        <f t="shared" si="23"/>
        <v>1529500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2:27" ht="15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2:27" ht="15" x14ac:dyDescent="0.25">
      <c r="B65" s="20" t="s">
        <v>150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2:27" ht="15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spans="2:27" ht="30" x14ac:dyDescent="0.25">
      <c r="B67" s="36" t="s">
        <v>11</v>
      </c>
      <c r="C67" s="26">
        <v>0.3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spans="2:27" ht="30" x14ac:dyDescent="0.25">
      <c r="B68" s="36" t="s">
        <v>12</v>
      </c>
      <c r="C68" s="26">
        <v>0.85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spans="2:27" ht="15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2:27" ht="15" x14ac:dyDescent="0.25">
      <c r="B70" s="20" t="s">
        <v>166</v>
      </c>
      <c r="C70" s="21"/>
      <c r="D70" s="21"/>
      <c r="E70" s="20" t="s">
        <v>164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2:27" ht="15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spans="2:27" ht="30" x14ac:dyDescent="0.2">
      <c r="B72" s="37" t="s">
        <v>158</v>
      </c>
      <c r="C72" s="23" t="str">
        <f>założenia!C17</f>
        <v>Rok n
2015</v>
      </c>
      <c r="D72" s="23" t="str">
        <f>założenia!D17</f>
        <v>Rok n+1
2016</v>
      </c>
      <c r="E72" s="23" t="str">
        <f>założenia!E17</f>
        <v>Rok n+2
2017</v>
      </c>
      <c r="F72" s="23" t="str">
        <f>założenia!F17</f>
        <v>Rok n+3
2018</v>
      </c>
      <c r="G72" s="23" t="str">
        <f>założenia!G17</f>
        <v>Rok n+4
2019</v>
      </c>
      <c r="H72" s="23" t="str">
        <f>założenia!H17</f>
        <v>Rok n+5
2020</v>
      </c>
      <c r="I72" s="23" t="str">
        <f>założenia!I17</f>
        <v>Rok n+6
2021</v>
      </c>
      <c r="J72" s="23" t="str">
        <f>założenia!J17</f>
        <v>Rok n+7
2022</v>
      </c>
      <c r="K72" s="23" t="str">
        <f>założenia!K17</f>
        <v>Rok n+8
2023</v>
      </c>
      <c r="L72" s="23" t="str">
        <f>założenia!L17</f>
        <v>Rok n+9
2024</v>
      </c>
      <c r="M72" s="23" t="str">
        <f>założenia!M17</f>
        <v>Rok n+10
2025</v>
      </c>
      <c r="N72" s="23" t="str">
        <f>założenia!N17</f>
        <v>Rok n+11
2026</v>
      </c>
      <c r="O72" s="23" t="str">
        <f>założenia!O17</f>
        <v>Rok n+12
2027</v>
      </c>
      <c r="P72" s="23" t="str">
        <f>założenia!P17</f>
        <v>Rok n+13
2028</v>
      </c>
      <c r="Q72" s="23" t="str">
        <f>założenia!Q17</f>
        <v>Rok n+14
2029</v>
      </c>
      <c r="R72" s="23" t="str">
        <f>założenia!R17</f>
        <v>Rok n+15
2030</v>
      </c>
      <c r="S72" s="23" t="str">
        <f>założenia!S17</f>
        <v>Rok n+16
2031</v>
      </c>
      <c r="T72" s="23" t="str">
        <f>założenia!T17</f>
        <v>Rok n+17
2032</v>
      </c>
      <c r="U72" s="23" t="str">
        <f>założenia!U17</f>
        <v>Rok n+18
2033</v>
      </c>
      <c r="V72" s="23" t="str">
        <f>założenia!V17</f>
        <v>Rok n+19
2034</v>
      </c>
      <c r="W72" s="23" t="str">
        <f>założenia!W17</f>
        <v>Rok n+20
2035</v>
      </c>
      <c r="X72" s="23" t="str">
        <f>założenia!X17</f>
        <v>Rok n+21
2036</v>
      </c>
      <c r="Y72" s="23" t="str">
        <f>założenia!Y17</f>
        <v>Rok n+22
2037</v>
      </c>
      <c r="Z72" s="23" t="str">
        <f>założenia!Z17</f>
        <v>Rok n+23
2038</v>
      </c>
      <c r="AA72" s="23" t="str">
        <f>założenia!AA17</f>
        <v>Rok n+24
2039</v>
      </c>
    </row>
    <row r="73" spans="2:27" ht="30" x14ac:dyDescent="0.25">
      <c r="B73" s="24" t="s">
        <v>13</v>
      </c>
      <c r="C73" s="30">
        <v>0</v>
      </c>
      <c r="D73" s="30">
        <v>0</v>
      </c>
      <c r="E73" s="30">
        <v>60000</v>
      </c>
      <c r="F73" s="30">
        <v>60000</v>
      </c>
      <c r="G73" s="30">
        <v>60000</v>
      </c>
      <c r="H73" s="30">
        <v>60000</v>
      </c>
      <c r="I73" s="30">
        <v>60000</v>
      </c>
      <c r="J73" s="30">
        <v>60000</v>
      </c>
      <c r="K73" s="30">
        <v>60000</v>
      </c>
      <c r="L73" s="30">
        <v>60000</v>
      </c>
      <c r="M73" s="30">
        <v>60000</v>
      </c>
      <c r="N73" s="30">
        <v>60000</v>
      </c>
      <c r="O73" s="30">
        <v>60000</v>
      </c>
      <c r="P73" s="30">
        <v>60000</v>
      </c>
      <c r="Q73" s="30">
        <v>60000</v>
      </c>
      <c r="R73" s="30">
        <v>60000</v>
      </c>
      <c r="S73" s="30">
        <v>60000</v>
      </c>
      <c r="T73" s="30">
        <v>60000</v>
      </c>
      <c r="U73" s="30">
        <v>60000</v>
      </c>
      <c r="V73" s="30">
        <v>60000</v>
      </c>
      <c r="W73" s="30">
        <v>60000</v>
      </c>
      <c r="X73" s="30">
        <v>60000</v>
      </c>
      <c r="Y73" s="30">
        <v>60000</v>
      </c>
      <c r="Z73" s="30">
        <v>60000</v>
      </c>
      <c r="AA73" s="30">
        <v>60000</v>
      </c>
    </row>
    <row r="74" spans="2:27" ht="30" x14ac:dyDescent="0.25">
      <c r="B74" s="24" t="s">
        <v>14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600000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600000</v>
      </c>
      <c r="Y74" s="30">
        <v>0</v>
      </c>
      <c r="Z74" s="30">
        <v>0</v>
      </c>
      <c r="AA74" s="30">
        <v>0</v>
      </c>
    </row>
    <row r="75" spans="2:27" ht="15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2:27" s="4" customFormat="1" ht="15" x14ac:dyDescent="0.25">
      <c r="B76" s="20" t="s">
        <v>167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spans="2:27" s="4" customFormat="1" ht="15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spans="2:27" s="4" customFormat="1" ht="15" x14ac:dyDescent="0.25">
      <c r="B78" s="20" t="s">
        <v>168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spans="2:27" s="4" customFormat="1" ht="15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2:27" ht="15" x14ac:dyDescent="0.25">
      <c r="B80" s="20" t="s">
        <v>169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2:27" ht="15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2:27" ht="30" x14ac:dyDescent="0.25">
      <c r="B82" s="22" t="s">
        <v>158</v>
      </c>
      <c r="C82" s="23" t="str">
        <f>założenia!C17</f>
        <v>Rok n
2015</v>
      </c>
      <c r="D82" s="23" t="str">
        <f>założenia!D17</f>
        <v>Rok n+1
2016</v>
      </c>
      <c r="E82" s="23" t="str">
        <f>założenia!E17</f>
        <v>Rok n+2
2017</v>
      </c>
      <c r="F82" s="23" t="str">
        <f>założenia!F17</f>
        <v>Rok n+3
2018</v>
      </c>
      <c r="G82" s="23" t="str">
        <f>założenia!G17</f>
        <v>Rok n+4
2019</v>
      </c>
      <c r="H82" s="23" t="str">
        <f>założenia!H17</f>
        <v>Rok n+5
2020</v>
      </c>
      <c r="I82" s="23" t="str">
        <f>założenia!I17</f>
        <v>Rok n+6
2021</v>
      </c>
      <c r="J82" s="23" t="str">
        <f>założenia!J17</f>
        <v>Rok n+7
2022</v>
      </c>
      <c r="K82" s="23" t="str">
        <f>założenia!K17</f>
        <v>Rok n+8
2023</v>
      </c>
      <c r="L82" s="23" t="str">
        <f>założenia!L17</f>
        <v>Rok n+9
2024</v>
      </c>
      <c r="M82" s="23" t="str">
        <f>założenia!M17</f>
        <v>Rok n+10
2025</v>
      </c>
      <c r="N82" s="23" t="str">
        <f>założenia!N17</f>
        <v>Rok n+11
2026</v>
      </c>
      <c r="O82" s="23" t="str">
        <f>założenia!O17</f>
        <v>Rok n+12
2027</v>
      </c>
      <c r="P82" s="23" t="str">
        <f>założenia!P17</f>
        <v>Rok n+13
2028</v>
      </c>
      <c r="Q82" s="23" t="str">
        <f>założenia!Q17</f>
        <v>Rok n+14
2029</v>
      </c>
      <c r="R82" s="23" t="str">
        <f>założenia!R17</f>
        <v>Rok n+15
2030</v>
      </c>
      <c r="S82" s="23" t="str">
        <f>założenia!S17</f>
        <v>Rok n+16
2031</v>
      </c>
      <c r="T82" s="23" t="str">
        <f>założenia!T17</f>
        <v>Rok n+17
2032</v>
      </c>
      <c r="U82" s="23" t="str">
        <f>założenia!U17</f>
        <v>Rok n+18
2033</v>
      </c>
      <c r="V82" s="23" t="str">
        <f>założenia!V17</f>
        <v>Rok n+19
2034</v>
      </c>
      <c r="W82" s="23" t="str">
        <f>założenia!W17</f>
        <v>Rok n+20
2035</v>
      </c>
      <c r="X82" s="23" t="str">
        <f>założenia!X17</f>
        <v>Rok n+21
2036</v>
      </c>
      <c r="Y82" s="23" t="str">
        <f>założenia!Y17</f>
        <v>Rok n+22
2037</v>
      </c>
      <c r="Z82" s="23" t="str">
        <f>założenia!Z17</f>
        <v>Rok n+23
2038</v>
      </c>
      <c r="AA82" s="23" t="str">
        <f>założenia!AA17</f>
        <v>Rok n+24
2039</v>
      </c>
    </row>
    <row r="83" spans="2:27" ht="15" x14ac:dyDescent="0.25">
      <c r="B83" s="24" t="s">
        <v>219</v>
      </c>
      <c r="C83" s="30">
        <v>0</v>
      </c>
      <c r="D83" s="30">
        <v>0</v>
      </c>
      <c r="E83" s="30">
        <v>800</v>
      </c>
      <c r="F83" s="30">
        <v>800</v>
      </c>
      <c r="G83" s="30">
        <v>800</v>
      </c>
      <c r="H83" s="30">
        <v>800</v>
      </c>
      <c r="I83" s="30">
        <v>800</v>
      </c>
      <c r="J83" s="30">
        <v>800</v>
      </c>
      <c r="K83" s="30">
        <v>800</v>
      </c>
      <c r="L83" s="30">
        <v>800</v>
      </c>
      <c r="M83" s="30">
        <v>800</v>
      </c>
      <c r="N83" s="30">
        <v>800</v>
      </c>
      <c r="O83" s="30">
        <v>800</v>
      </c>
      <c r="P83" s="30">
        <v>800</v>
      </c>
      <c r="Q83" s="30">
        <v>800</v>
      </c>
      <c r="R83" s="30">
        <v>800</v>
      </c>
      <c r="S83" s="30">
        <v>800</v>
      </c>
      <c r="T83" s="30">
        <v>800</v>
      </c>
      <c r="U83" s="30">
        <v>800</v>
      </c>
      <c r="V83" s="30">
        <v>800</v>
      </c>
      <c r="W83" s="30">
        <v>800</v>
      </c>
      <c r="X83" s="30">
        <v>800</v>
      </c>
      <c r="Y83" s="30">
        <v>800</v>
      </c>
      <c r="Z83" s="30">
        <v>800</v>
      </c>
      <c r="AA83" s="30">
        <v>800</v>
      </c>
    </row>
    <row r="84" spans="2:27" ht="15" x14ac:dyDescent="0.25">
      <c r="B84" s="24" t="s">
        <v>218</v>
      </c>
      <c r="C84" s="30">
        <v>0</v>
      </c>
      <c r="D84" s="30">
        <v>0</v>
      </c>
      <c r="E84" s="30">
        <v>135</v>
      </c>
      <c r="F84" s="30">
        <v>135</v>
      </c>
      <c r="G84" s="30">
        <v>135</v>
      </c>
      <c r="H84" s="30">
        <v>135</v>
      </c>
      <c r="I84" s="30">
        <v>135</v>
      </c>
      <c r="J84" s="30">
        <v>135</v>
      </c>
      <c r="K84" s="30">
        <v>135</v>
      </c>
      <c r="L84" s="30">
        <v>135</v>
      </c>
      <c r="M84" s="30">
        <v>135</v>
      </c>
      <c r="N84" s="30">
        <v>135</v>
      </c>
      <c r="O84" s="30">
        <v>135</v>
      </c>
      <c r="P84" s="30">
        <v>135</v>
      </c>
      <c r="Q84" s="30">
        <v>135</v>
      </c>
      <c r="R84" s="30">
        <v>135</v>
      </c>
      <c r="S84" s="30">
        <v>135</v>
      </c>
      <c r="T84" s="30">
        <v>135</v>
      </c>
      <c r="U84" s="30">
        <v>135</v>
      </c>
      <c r="V84" s="30">
        <v>135</v>
      </c>
      <c r="W84" s="30">
        <v>135</v>
      </c>
      <c r="X84" s="30">
        <v>135</v>
      </c>
      <c r="Y84" s="30">
        <v>135</v>
      </c>
      <c r="Z84" s="30">
        <v>135</v>
      </c>
      <c r="AA84" s="30">
        <v>135</v>
      </c>
    </row>
    <row r="85" spans="2:27" ht="15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2:27" s="5" customFormat="1" ht="15" x14ac:dyDescent="0.25">
      <c r="B86" s="20" t="s">
        <v>170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spans="2:27" s="5" customFormat="1" ht="15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spans="2:27" s="5" customFormat="1" ht="15" x14ac:dyDescent="0.25">
      <c r="B88" s="20" t="s">
        <v>168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2:27" s="5" customFormat="1" ht="15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spans="2:27" ht="15" x14ac:dyDescent="0.25">
      <c r="B90" s="20" t="s">
        <v>151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spans="2:27" ht="15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spans="2:27" ht="15" x14ac:dyDescent="0.25">
      <c r="B92" s="38" t="s">
        <v>15</v>
      </c>
      <c r="C92" s="39">
        <f>1/33</f>
        <v>3.0303030303030304E-2</v>
      </c>
      <c r="D92" s="21"/>
      <c r="E92" s="20" t="s">
        <v>163</v>
      </c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spans="2:27" ht="15" x14ac:dyDescent="0.25">
      <c r="B93" s="38" t="s">
        <v>16</v>
      </c>
      <c r="C93" s="40">
        <v>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spans="2:27" ht="15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spans="2:27" ht="15" x14ac:dyDescent="0.25">
      <c r="B95" s="20" t="s">
        <v>152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spans="2:27" ht="15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spans="2:27" ht="30" x14ac:dyDescent="0.25">
      <c r="B97" s="41"/>
      <c r="C97" s="23" t="s">
        <v>146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spans="2:27" ht="30" x14ac:dyDescent="0.25">
      <c r="B98" s="24" t="s">
        <v>23</v>
      </c>
      <c r="C98" s="30">
        <v>41600000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spans="2:27" ht="15" x14ac:dyDescent="0.25">
      <c r="B99" s="24" t="s">
        <v>26</v>
      </c>
      <c r="C99" s="30">
        <v>41500000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spans="2:27" ht="15" x14ac:dyDescent="0.25">
      <c r="B100" s="42" t="s">
        <v>27</v>
      </c>
      <c r="C100" s="32">
        <f>C98-C99</f>
        <v>100000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spans="2:27" ht="15" x14ac:dyDescent="0.25">
      <c r="B101" s="24" t="s">
        <v>28</v>
      </c>
      <c r="C101" s="30">
        <v>100000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spans="2:27" ht="15" x14ac:dyDescent="0.25">
      <c r="B102" s="24" t="s">
        <v>29</v>
      </c>
      <c r="C102" s="30">
        <v>90000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spans="2:27" ht="30" x14ac:dyDescent="0.25">
      <c r="B103" s="42" t="s">
        <v>30</v>
      </c>
      <c r="C103" s="32">
        <f>C100+C101-C102</f>
        <v>110000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spans="2:27" ht="15" x14ac:dyDescent="0.25">
      <c r="B104" s="24" t="s">
        <v>31</v>
      </c>
      <c r="C104" s="30">
        <v>150000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spans="2:27" ht="15" x14ac:dyDescent="0.25">
      <c r="B105" s="24" t="s">
        <v>32</v>
      </c>
      <c r="C105" s="30">
        <v>150000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spans="2:27" ht="30" x14ac:dyDescent="0.25">
      <c r="B106" s="42" t="s">
        <v>33</v>
      </c>
      <c r="C106" s="32">
        <f>C103+C104-C105</f>
        <v>110000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spans="2:27" ht="45" x14ac:dyDescent="0.25">
      <c r="B107" s="24" t="s">
        <v>34</v>
      </c>
      <c r="C107" s="30">
        <v>0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spans="2:27" ht="15" x14ac:dyDescent="0.25">
      <c r="B108" s="42" t="s">
        <v>35</v>
      </c>
      <c r="C108" s="32">
        <f>C106+C107</f>
        <v>110000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2:27" ht="30" x14ac:dyDescent="0.25">
      <c r="B109" s="24" t="s">
        <v>36</v>
      </c>
      <c r="C109" s="30">
        <v>0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spans="2:27" ht="15" x14ac:dyDescent="0.25">
      <c r="B110" s="42" t="s">
        <v>37</v>
      </c>
      <c r="C110" s="32">
        <f>C108-C109</f>
        <v>110000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spans="2:27" ht="15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spans="2:27" ht="15" x14ac:dyDescent="0.25">
      <c r="B112" s="20" t="s">
        <v>153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spans="2:27" ht="15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spans="2:27" ht="30" x14ac:dyDescent="0.25">
      <c r="B114" s="41"/>
      <c r="C114" s="23" t="s">
        <v>146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spans="2:27" ht="15" x14ac:dyDescent="0.25">
      <c r="B115" s="42" t="s">
        <v>38</v>
      </c>
      <c r="C115" s="32">
        <f>C116+C117+C118+C119+C120</f>
        <v>135100000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spans="2:27" ht="15" x14ac:dyDescent="0.25">
      <c r="B116" s="24" t="s">
        <v>39</v>
      </c>
      <c r="C116" s="30">
        <v>100000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spans="2:27" ht="15" x14ac:dyDescent="0.25">
      <c r="B117" s="24" t="s">
        <v>40</v>
      </c>
      <c r="C117" s="30">
        <v>135000000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spans="2:27" ht="15" x14ac:dyDescent="0.25">
      <c r="B118" s="24" t="s">
        <v>41</v>
      </c>
      <c r="C118" s="30">
        <v>0</v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spans="2:27" ht="15" x14ac:dyDescent="0.25">
      <c r="B119" s="24" t="s">
        <v>42</v>
      </c>
      <c r="C119" s="30">
        <v>0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spans="2:27" ht="30" x14ac:dyDescent="0.25">
      <c r="B120" s="24" t="s">
        <v>43</v>
      </c>
      <c r="C120" s="30">
        <v>0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spans="2:27" ht="15" x14ac:dyDescent="0.25">
      <c r="B121" s="42" t="s">
        <v>44</v>
      </c>
      <c r="C121" s="32">
        <f>C122+C123+C124+C125</f>
        <v>8200000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spans="2:27" ht="15" x14ac:dyDescent="0.25">
      <c r="B122" s="24" t="s">
        <v>45</v>
      </c>
      <c r="C122" s="30">
        <v>100000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spans="2:27" ht="15" x14ac:dyDescent="0.25">
      <c r="B123" s="24" t="s">
        <v>46</v>
      </c>
      <c r="C123" s="30">
        <v>3000000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spans="2:27" ht="15" x14ac:dyDescent="0.25">
      <c r="B124" s="24" t="s">
        <v>47</v>
      </c>
      <c r="C124" s="30">
        <v>5100000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spans="2:27" ht="30" x14ac:dyDescent="0.25">
      <c r="B125" s="24" t="s">
        <v>48</v>
      </c>
      <c r="C125" s="30">
        <v>0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spans="2:27" ht="15" x14ac:dyDescent="0.25">
      <c r="B126" s="42" t="s">
        <v>49</v>
      </c>
      <c r="C126" s="32">
        <f>C115+C121</f>
        <v>143300000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spans="2:27" ht="15" x14ac:dyDescent="0.25">
      <c r="B127" s="42" t="s">
        <v>50</v>
      </c>
      <c r="C127" s="32">
        <f>C128+C129+C130+C131+C132+C133+C134+C135</f>
        <v>138400000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spans="2:27" ht="15" x14ac:dyDescent="0.25">
      <c r="B128" s="24" t="s">
        <v>51</v>
      </c>
      <c r="C128" s="30">
        <f>134290000+4000000</f>
        <v>138290000</v>
      </c>
      <c r="D128" s="21"/>
      <c r="E128" s="35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spans="2:27" ht="30" x14ac:dyDescent="0.25">
      <c r="B129" s="24" t="s">
        <v>52</v>
      </c>
      <c r="C129" s="30">
        <v>0</v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spans="2:27" ht="15" x14ac:dyDescent="0.25">
      <c r="B130" s="24" t="s">
        <v>156</v>
      </c>
      <c r="C130" s="30">
        <v>0</v>
      </c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spans="2:27" ht="15" x14ac:dyDescent="0.25">
      <c r="B131" s="24" t="s">
        <v>53</v>
      </c>
      <c r="C131" s="30">
        <v>0</v>
      </c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spans="2:27" ht="15" x14ac:dyDescent="0.25">
      <c r="B132" s="24" t="s">
        <v>54</v>
      </c>
      <c r="C132" s="30">
        <v>0</v>
      </c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spans="2:27" ht="15" x14ac:dyDescent="0.25">
      <c r="B133" s="24" t="s">
        <v>55</v>
      </c>
      <c r="C133" s="30">
        <v>0</v>
      </c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spans="2:27" ht="15" x14ac:dyDescent="0.25">
      <c r="B134" s="24" t="s">
        <v>56</v>
      </c>
      <c r="C134" s="30">
        <f>C110</f>
        <v>110000</v>
      </c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spans="2:27" ht="30" x14ac:dyDescent="0.25">
      <c r="B135" s="24" t="s">
        <v>57</v>
      </c>
      <c r="C135" s="30">
        <v>0</v>
      </c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spans="2:27" ht="30" x14ac:dyDescent="0.25">
      <c r="B136" s="42" t="s">
        <v>58</v>
      </c>
      <c r="C136" s="32">
        <f>C137+C138+C139+C140</f>
        <v>4900000</v>
      </c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spans="2:27" ht="15" x14ac:dyDescent="0.25">
      <c r="B137" s="24" t="s">
        <v>59</v>
      </c>
      <c r="C137" s="30">
        <v>0</v>
      </c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spans="2:27" ht="15" x14ac:dyDescent="0.25">
      <c r="B138" s="24" t="s">
        <v>60</v>
      </c>
      <c r="C138" s="30">
        <v>0</v>
      </c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spans="2:27" ht="15" x14ac:dyDescent="0.25">
      <c r="B139" s="24" t="s">
        <v>61</v>
      </c>
      <c r="C139" s="30">
        <v>4000000</v>
      </c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spans="2:27" ht="15" x14ac:dyDescent="0.25">
      <c r="B140" s="24" t="s">
        <v>62</v>
      </c>
      <c r="C140" s="30">
        <v>900000</v>
      </c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spans="2:27" ht="15" x14ac:dyDescent="0.25">
      <c r="B141" s="42" t="s">
        <v>63</v>
      </c>
      <c r="C141" s="32">
        <f>C127+C136</f>
        <v>143300000</v>
      </c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spans="2:27" ht="15" x14ac:dyDescent="0.25">
      <c r="B142" s="21"/>
      <c r="C142" s="3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spans="2:27" ht="15" x14ac:dyDescent="0.25">
      <c r="B143" s="20" t="s">
        <v>154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spans="2:27" ht="1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spans="2:27" ht="30" x14ac:dyDescent="0.25">
      <c r="B145" s="41"/>
      <c r="C145" s="23" t="s">
        <v>146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spans="2:27" ht="30" x14ac:dyDescent="0.25">
      <c r="B146" s="43" t="s">
        <v>64</v>
      </c>
      <c r="C146" s="3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spans="2:27" ht="15" x14ac:dyDescent="0.25">
      <c r="B147" s="42" t="s">
        <v>65</v>
      </c>
      <c r="C147" s="32">
        <f>C110</f>
        <v>110000</v>
      </c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spans="2:27" ht="15" x14ac:dyDescent="0.25">
      <c r="B148" s="42" t="s">
        <v>66</v>
      </c>
      <c r="C148" s="32">
        <f>C149+C150+C151+C152+C153</f>
        <v>5100000</v>
      </c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spans="2:27" ht="15" x14ac:dyDescent="0.25">
      <c r="B149" s="24" t="s">
        <v>67</v>
      </c>
      <c r="C149" s="30">
        <v>5500000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spans="2:27" ht="15" x14ac:dyDescent="0.25">
      <c r="B150" s="24" t="s">
        <v>68</v>
      </c>
      <c r="C150" s="30">
        <v>-50000</v>
      </c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spans="2:27" ht="15" x14ac:dyDescent="0.25">
      <c r="B151" s="24" t="s">
        <v>69</v>
      </c>
      <c r="C151" s="30">
        <v>-500000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spans="2:27" ht="45" x14ac:dyDescent="0.25">
      <c r="B152" s="24" t="s">
        <v>70</v>
      </c>
      <c r="C152" s="30">
        <v>150000</v>
      </c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spans="2:27" ht="15" x14ac:dyDescent="0.25">
      <c r="B153" s="24" t="s">
        <v>71</v>
      </c>
      <c r="C153" s="30">
        <v>0</v>
      </c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spans="2:27" ht="30" x14ac:dyDescent="0.25">
      <c r="B154" s="42" t="s">
        <v>72</v>
      </c>
      <c r="C154" s="32">
        <f>C147+C148</f>
        <v>5210000</v>
      </c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2:27" ht="30" x14ac:dyDescent="0.25">
      <c r="B155" s="24" t="s">
        <v>73</v>
      </c>
      <c r="C155" s="30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spans="2:27" ht="15" x14ac:dyDescent="0.25">
      <c r="B156" s="42" t="s">
        <v>74</v>
      </c>
      <c r="C156" s="32">
        <f>C157+C158+C159</f>
        <v>0</v>
      </c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2:27" ht="15" x14ac:dyDescent="0.25">
      <c r="B157" s="24" t="s">
        <v>75</v>
      </c>
      <c r="C157" s="30">
        <v>0</v>
      </c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2:27" ht="30" x14ac:dyDescent="0.25">
      <c r="B158" s="24" t="s">
        <v>76</v>
      </c>
      <c r="C158" s="30">
        <v>0</v>
      </c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2:27" ht="30" x14ac:dyDescent="0.25">
      <c r="B159" s="24" t="s">
        <v>77</v>
      </c>
      <c r="C159" s="30">
        <v>0</v>
      </c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2:27" ht="15" x14ac:dyDescent="0.25">
      <c r="B160" s="42" t="s">
        <v>78</v>
      </c>
      <c r="C160" s="32">
        <f>C161+C162</f>
        <v>4610000</v>
      </c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2:27" ht="15" x14ac:dyDescent="0.25">
      <c r="B161" s="24" t="s">
        <v>79</v>
      </c>
      <c r="C161" s="30">
        <v>4610000</v>
      </c>
      <c r="D161" s="21"/>
      <c r="E161" s="35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2:27" ht="30" x14ac:dyDescent="0.25">
      <c r="B162" s="24" t="s">
        <v>80</v>
      </c>
      <c r="C162" s="30">
        <v>0</v>
      </c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2:27" ht="30" x14ac:dyDescent="0.25">
      <c r="B163" s="42" t="s">
        <v>81</v>
      </c>
      <c r="C163" s="32">
        <f>C156-C160</f>
        <v>-4610000</v>
      </c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2:27" ht="30" x14ac:dyDescent="0.25">
      <c r="B164" s="24" t="s">
        <v>82</v>
      </c>
      <c r="C164" s="30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2:27" ht="15" x14ac:dyDescent="0.25">
      <c r="B165" s="42" t="s">
        <v>74</v>
      </c>
      <c r="C165" s="32">
        <f>C166+C167+C168+C169</f>
        <v>0</v>
      </c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spans="2:27" ht="30" x14ac:dyDescent="0.25">
      <c r="B166" s="24" t="s">
        <v>83</v>
      </c>
      <c r="C166" s="30">
        <v>0</v>
      </c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2:27" ht="15" x14ac:dyDescent="0.25">
      <c r="B167" s="24" t="s">
        <v>84</v>
      </c>
      <c r="C167" s="30">
        <v>0</v>
      </c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spans="2:27" ht="30" x14ac:dyDescent="0.25">
      <c r="B168" s="24" t="s">
        <v>85</v>
      </c>
      <c r="C168" s="30">
        <v>0</v>
      </c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2:27" ht="15" x14ac:dyDescent="0.25">
      <c r="B169" s="24" t="s">
        <v>142</v>
      </c>
      <c r="C169" s="30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2:27" ht="15" x14ac:dyDescent="0.25">
      <c r="B170" s="42" t="s">
        <v>78</v>
      </c>
      <c r="C170" s="32">
        <f>C171+C172+C173+C174+C175+C176</f>
        <v>0</v>
      </c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spans="2:27" ht="30" x14ac:dyDescent="0.25">
      <c r="B171" s="24" t="s">
        <v>86</v>
      </c>
      <c r="C171" s="30">
        <v>0</v>
      </c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2:27" ht="30" x14ac:dyDescent="0.25">
      <c r="B172" s="24" t="s">
        <v>87</v>
      </c>
      <c r="C172" s="30">
        <v>0</v>
      </c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spans="2:27" ht="15" x14ac:dyDescent="0.25">
      <c r="B173" s="24" t="s">
        <v>88</v>
      </c>
      <c r="C173" s="30">
        <v>0</v>
      </c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spans="2:27" ht="30" x14ac:dyDescent="0.25">
      <c r="B174" s="24" t="s">
        <v>89</v>
      </c>
      <c r="C174" s="30">
        <v>0</v>
      </c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spans="2:27" ht="30" x14ac:dyDescent="0.25">
      <c r="B175" s="24" t="s">
        <v>90</v>
      </c>
      <c r="C175" s="30">
        <v>0</v>
      </c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spans="2:27" ht="15" x14ac:dyDescent="0.25">
      <c r="B176" s="24" t="s">
        <v>91</v>
      </c>
      <c r="C176" s="30">
        <v>0</v>
      </c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spans="2:27" ht="30" x14ac:dyDescent="0.25">
      <c r="B177" s="42" t="s">
        <v>92</v>
      </c>
      <c r="C177" s="32">
        <f>C165-C170</f>
        <v>0</v>
      </c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spans="2:27" ht="30" x14ac:dyDescent="0.25">
      <c r="B178" s="42" t="s">
        <v>93</v>
      </c>
      <c r="C178" s="32">
        <f>C154+C163+C177</f>
        <v>600000</v>
      </c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spans="2:27" ht="30" x14ac:dyDescent="0.25">
      <c r="B179" s="42" t="s">
        <v>94</v>
      </c>
      <c r="C179" s="32">
        <f>500000+4000000</f>
        <v>4500000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spans="2:27" ht="30" x14ac:dyDescent="0.25">
      <c r="B180" s="42" t="s">
        <v>95</v>
      </c>
      <c r="C180" s="32">
        <f>C178+C179</f>
        <v>5100000</v>
      </c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spans="2:27" ht="15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spans="2:27" ht="15" x14ac:dyDescent="0.25">
      <c r="B182" s="20" t="s">
        <v>171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spans="2:27" ht="15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spans="2:27" ht="15" x14ac:dyDescent="0.25">
      <c r="B184" s="20" t="s">
        <v>168</v>
      </c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spans="2:27" ht="15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spans="2:27" ht="15" x14ac:dyDescent="0.25">
      <c r="B186" s="20" t="s">
        <v>172</v>
      </c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spans="2:27" ht="15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spans="2:27" ht="15" x14ac:dyDescent="0.25">
      <c r="B188" s="20" t="s">
        <v>168</v>
      </c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spans="2:27" ht="15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spans="2:27" ht="15" x14ac:dyDescent="0.25">
      <c r="B190" s="20" t="s">
        <v>173</v>
      </c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spans="2:27" ht="15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spans="2:27" ht="15" x14ac:dyDescent="0.25">
      <c r="B192" s="20" t="s">
        <v>168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spans="2:27" ht="15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spans="2:27" ht="15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spans="2:27" ht="15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spans="2:27" ht="15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spans="2:27" ht="15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spans="2:27" ht="15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spans="2:27" ht="15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spans="2:27" ht="15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spans="2:27" ht="15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</sheetData>
  <mergeCells count="6">
    <mergeCell ref="B58:E58"/>
    <mergeCell ref="B27:E27"/>
    <mergeCell ref="B32:E32"/>
    <mergeCell ref="B40:E40"/>
    <mergeCell ref="B45:E45"/>
    <mergeCell ref="B53:E5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89"/>
  <sheetViews>
    <sheetView topLeftCell="A193" zoomScale="80" zoomScaleNormal="80" workbookViewId="0">
      <selection activeCell="F213" sqref="F213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33" ht="5.0999999999999996" customHeight="1" x14ac:dyDescent="0.2"/>
    <row r="2" spans="2:33" s="6" customFormat="1" ht="12.75" customHeight="1" x14ac:dyDescent="0.25">
      <c r="B2" s="20" t="s">
        <v>174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spans="2:33" s="6" customFormat="1" ht="12.7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2:33" s="6" customFormat="1" ht="30" x14ac:dyDescent="0.25">
      <c r="B4" s="22" t="s">
        <v>158</v>
      </c>
      <c r="C4" s="23" t="str">
        <f>założenia!C17</f>
        <v>Rok n
2015</v>
      </c>
      <c r="D4" s="23" t="str">
        <f>założenia!D17</f>
        <v>Rok n+1
2016</v>
      </c>
      <c r="E4" s="23" t="str">
        <f>założenia!E17</f>
        <v>Rok n+2
2017</v>
      </c>
      <c r="F4" s="23" t="str">
        <f>założenia!F17</f>
        <v>Rok n+3
2018</v>
      </c>
      <c r="G4" s="23" t="str">
        <f>założenia!G17</f>
        <v>Rok n+4
2019</v>
      </c>
      <c r="H4" s="23" t="str">
        <f>założenia!H17</f>
        <v>Rok n+5
2020</v>
      </c>
      <c r="I4" s="23" t="str">
        <f>założenia!I17</f>
        <v>Rok n+6
2021</v>
      </c>
      <c r="J4" s="23" t="str">
        <f>założenia!J17</f>
        <v>Rok n+7
2022</v>
      </c>
      <c r="K4" s="23" t="str">
        <f>założenia!K17</f>
        <v>Rok n+8
2023</v>
      </c>
      <c r="L4" s="23" t="str">
        <f>założenia!L17</f>
        <v>Rok n+9
2024</v>
      </c>
      <c r="M4" s="23" t="str">
        <f>założenia!M17</f>
        <v>Rok n+10
2025</v>
      </c>
      <c r="N4" s="23" t="str">
        <f>założenia!N17</f>
        <v>Rok n+11
2026</v>
      </c>
      <c r="O4" s="23" t="str">
        <f>założenia!O17</f>
        <v>Rok n+12
2027</v>
      </c>
      <c r="P4" s="23" t="str">
        <f>założenia!P17</f>
        <v>Rok n+13
2028</v>
      </c>
      <c r="Q4" s="23" t="str">
        <f>założenia!Q17</f>
        <v>Rok n+14
2029</v>
      </c>
      <c r="R4" s="23" t="str">
        <f>założenia!R17</f>
        <v>Rok n+15
2030</v>
      </c>
      <c r="S4" s="23" t="str">
        <f>założenia!S17</f>
        <v>Rok n+16
2031</v>
      </c>
      <c r="T4" s="23" t="str">
        <f>założenia!T17</f>
        <v>Rok n+17
2032</v>
      </c>
      <c r="U4" s="23" t="str">
        <f>założenia!U17</f>
        <v>Rok n+18
2033</v>
      </c>
      <c r="V4" s="23" t="str">
        <f>założenia!V17</f>
        <v>Rok n+19
2034</v>
      </c>
      <c r="W4" s="23" t="str">
        <f>założenia!W17</f>
        <v>Rok n+20
2035</v>
      </c>
      <c r="X4" s="23" t="str">
        <f>założenia!X17</f>
        <v>Rok n+21
2036</v>
      </c>
      <c r="Y4" s="23" t="str">
        <f>założenia!Y17</f>
        <v>Rok n+22
2037</v>
      </c>
      <c r="Z4" s="23" t="str">
        <f>założenia!Z17</f>
        <v>Rok n+23
2038</v>
      </c>
      <c r="AA4" s="23" t="str">
        <f>założenia!AA17</f>
        <v>Rok n+24
2039</v>
      </c>
      <c r="AB4" s="21"/>
      <c r="AC4" s="21"/>
      <c r="AD4" s="21"/>
      <c r="AE4" s="21"/>
      <c r="AF4" s="21"/>
      <c r="AG4" s="21"/>
    </row>
    <row r="5" spans="2:33" s="6" customFormat="1" ht="12.75" customHeight="1" x14ac:dyDescent="0.25">
      <c r="B5" s="24" t="s">
        <v>219</v>
      </c>
      <c r="C5" s="30">
        <f>założenia!C83</f>
        <v>0</v>
      </c>
      <c r="D5" s="30">
        <f>założenia!D83</f>
        <v>0</v>
      </c>
      <c r="E5" s="30">
        <f>założenia!E83</f>
        <v>800</v>
      </c>
      <c r="F5" s="30">
        <f>założenia!F83</f>
        <v>800</v>
      </c>
      <c r="G5" s="30">
        <f>założenia!G83</f>
        <v>800</v>
      </c>
      <c r="H5" s="30">
        <f>założenia!H83</f>
        <v>800</v>
      </c>
      <c r="I5" s="30">
        <f>założenia!I83</f>
        <v>800</v>
      </c>
      <c r="J5" s="30">
        <f>założenia!J83</f>
        <v>800</v>
      </c>
      <c r="K5" s="30">
        <f>założenia!K83</f>
        <v>800</v>
      </c>
      <c r="L5" s="30">
        <f>założenia!L83</f>
        <v>800</v>
      </c>
      <c r="M5" s="30">
        <f>założenia!M83</f>
        <v>800</v>
      </c>
      <c r="N5" s="30">
        <f>założenia!N83</f>
        <v>800</v>
      </c>
      <c r="O5" s="30">
        <f>założenia!O83</f>
        <v>800</v>
      </c>
      <c r="P5" s="30">
        <f>założenia!P83</f>
        <v>800</v>
      </c>
      <c r="Q5" s="30">
        <f>założenia!Q83</f>
        <v>800</v>
      </c>
      <c r="R5" s="30">
        <f>założenia!R83</f>
        <v>800</v>
      </c>
      <c r="S5" s="30">
        <f>założenia!S83</f>
        <v>800</v>
      </c>
      <c r="T5" s="30">
        <f>założenia!T83</f>
        <v>800</v>
      </c>
      <c r="U5" s="30">
        <f>założenia!U83</f>
        <v>800</v>
      </c>
      <c r="V5" s="30">
        <f>założenia!V83</f>
        <v>800</v>
      </c>
      <c r="W5" s="30">
        <f>założenia!W83</f>
        <v>800</v>
      </c>
      <c r="X5" s="30">
        <f>założenia!X83</f>
        <v>800</v>
      </c>
      <c r="Y5" s="30">
        <f>założenia!Y83</f>
        <v>800</v>
      </c>
      <c r="Z5" s="30">
        <f>założenia!Z83</f>
        <v>800</v>
      </c>
      <c r="AA5" s="30">
        <f>założenia!AA83</f>
        <v>800</v>
      </c>
      <c r="AB5" s="21"/>
      <c r="AC5" s="21"/>
      <c r="AD5" s="21"/>
      <c r="AE5" s="21"/>
      <c r="AF5" s="21"/>
      <c r="AG5" s="21"/>
    </row>
    <row r="6" spans="2:33" s="6" customFormat="1" ht="12.75" customHeight="1" x14ac:dyDescent="0.25">
      <c r="B6" s="24" t="s">
        <v>218</v>
      </c>
      <c r="C6" s="30">
        <f>założenia!C84</f>
        <v>0</v>
      </c>
      <c r="D6" s="30">
        <f>założenia!D84</f>
        <v>0</v>
      </c>
      <c r="E6" s="30">
        <f>założenia!E84</f>
        <v>135</v>
      </c>
      <c r="F6" s="30">
        <f>założenia!F84</f>
        <v>135</v>
      </c>
      <c r="G6" s="30">
        <f>założenia!G84</f>
        <v>135</v>
      </c>
      <c r="H6" s="30">
        <f>założenia!H84</f>
        <v>135</v>
      </c>
      <c r="I6" s="30">
        <f>założenia!I84</f>
        <v>135</v>
      </c>
      <c r="J6" s="30">
        <f>założenia!J84</f>
        <v>135</v>
      </c>
      <c r="K6" s="30">
        <f>założenia!K84</f>
        <v>135</v>
      </c>
      <c r="L6" s="30">
        <f>założenia!L84</f>
        <v>135</v>
      </c>
      <c r="M6" s="30">
        <f>założenia!M84</f>
        <v>135</v>
      </c>
      <c r="N6" s="30">
        <f>założenia!N84</f>
        <v>135</v>
      </c>
      <c r="O6" s="30">
        <f>założenia!O84</f>
        <v>135</v>
      </c>
      <c r="P6" s="30">
        <f>założenia!P84</f>
        <v>135</v>
      </c>
      <c r="Q6" s="30">
        <f>założenia!Q84</f>
        <v>135</v>
      </c>
      <c r="R6" s="30">
        <f>założenia!R84</f>
        <v>135</v>
      </c>
      <c r="S6" s="30">
        <f>założenia!S84</f>
        <v>135</v>
      </c>
      <c r="T6" s="30">
        <f>założenia!T84</f>
        <v>135</v>
      </c>
      <c r="U6" s="30">
        <f>założenia!U84</f>
        <v>135</v>
      </c>
      <c r="V6" s="30">
        <f>założenia!V84</f>
        <v>135</v>
      </c>
      <c r="W6" s="30">
        <f>założenia!W84</f>
        <v>135</v>
      </c>
      <c r="X6" s="30">
        <f>założenia!X84</f>
        <v>135</v>
      </c>
      <c r="Y6" s="30">
        <f>założenia!Y84</f>
        <v>135</v>
      </c>
      <c r="Z6" s="30">
        <f>założenia!Z84</f>
        <v>135</v>
      </c>
      <c r="AA6" s="30">
        <f>założenia!AA84</f>
        <v>135</v>
      </c>
      <c r="AB6" s="21"/>
      <c r="AC6" s="21"/>
      <c r="AD6" s="21"/>
      <c r="AE6" s="21"/>
      <c r="AF6" s="21"/>
      <c r="AG6" s="21"/>
    </row>
    <row r="7" spans="2:33" s="6" customFormat="1" ht="12.75" customHeight="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</row>
    <row r="8" spans="2:33" s="6" customFormat="1" ht="12.75" customHeight="1" x14ac:dyDescent="0.25">
      <c r="B8" s="20" t="s">
        <v>175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2:33" s="6" customFormat="1" ht="12.75" customHeight="1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2:33" s="6" customFormat="1" ht="12.75" customHeight="1" x14ac:dyDescent="0.25">
      <c r="B10" s="20" t="s">
        <v>168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2:33" s="6" customFormat="1" ht="12.75" customHeight="1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2:33" ht="15" x14ac:dyDescent="0.25">
      <c r="B12" s="20" t="s">
        <v>176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2:33" ht="15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2:33" ht="30" x14ac:dyDescent="0.25">
      <c r="B14" s="22" t="s">
        <v>158</v>
      </c>
      <c r="C14" s="23" t="str">
        <f>założenia!C17</f>
        <v>Rok n
2015</v>
      </c>
      <c r="D14" s="23" t="str">
        <f>założenia!D17</f>
        <v>Rok n+1
2016</v>
      </c>
      <c r="E14" s="23" t="str">
        <f>założenia!E17</f>
        <v>Rok n+2
2017</v>
      </c>
      <c r="F14" s="23" t="str">
        <f>założenia!F17</f>
        <v>Rok n+3
2018</v>
      </c>
      <c r="G14" s="23" t="str">
        <f>założenia!G17</f>
        <v>Rok n+4
2019</v>
      </c>
      <c r="H14" s="23" t="str">
        <f>założenia!H17</f>
        <v>Rok n+5
2020</v>
      </c>
      <c r="I14" s="23" t="str">
        <f>założenia!I17</f>
        <v>Rok n+6
2021</v>
      </c>
      <c r="J14" s="23" t="str">
        <f>założenia!J17</f>
        <v>Rok n+7
2022</v>
      </c>
      <c r="K14" s="23" t="str">
        <f>założenia!K17</f>
        <v>Rok n+8
2023</v>
      </c>
      <c r="L14" s="23" t="str">
        <f>założenia!L17</f>
        <v>Rok n+9
2024</v>
      </c>
      <c r="M14" s="23" t="str">
        <f>założenia!M17</f>
        <v>Rok n+10
2025</v>
      </c>
      <c r="N14" s="23" t="str">
        <f>założenia!N17</f>
        <v>Rok n+11
2026</v>
      </c>
      <c r="O14" s="23" t="str">
        <f>założenia!O17</f>
        <v>Rok n+12
2027</v>
      </c>
      <c r="P14" s="23" t="str">
        <f>założenia!P17</f>
        <v>Rok n+13
2028</v>
      </c>
      <c r="Q14" s="23" t="str">
        <f>założenia!Q17</f>
        <v>Rok n+14
2029</v>
      </c>
      <c r="R14" s="23" t="str">
        <f>założenia!R17</f>
        <v>Rok n+15
2030</v>
      </c>
      <c r="S14" s="23" t="str">
        <f>założenia!S17</f>
        <v>Rok n+16
2031</v>
      </c>
      <c r="T14" s="23" t="str">
        <f>założenia!T17</f>
        <v>Rok n+17
2032</v>
      </c>
      <c r="U14" s="23" t="str">
        <f>założenia!U17</f>
        <v>Rok n+18
2033</v>
      </c>
      <c r="V14" s="23" t="str">
        <f>założenia!V17</f>
        <v>Rok n+19
2034</v>
      </c>
      <c r="W14" s="23" t="str">
        <f>założenia!W17</f>
        <v>Rok n+20
2035</v>
      </c>
      <c r="X14" s="23" t="str">
        <f>założenia!X17</f>
        <v>Rok n+21
2036</v>
      </c>
      <c r="Y14" s="23" t="str">
        <f>założenia!Y17</f>
        <v>Rok n+22
2037</v>
      </c>
      <c r="Z14" s="23" t="str">
        <f>założenia!Z17</f>
        <v>Rok n+23
2038</v>
      </c>
      <c r="AA14" s="23" t="str">
        <f>założenia!AA17</f>
        <v>Rok n+24
2039</v>
      </c>
      <c r="AB14" s="21"/>
      <c r="AC14" s="21"/>
      <c r="AD14" s="21"/>
      <c r="AE14" s="21"/>
      <c r="AF14" s="21"/>
      <c r="AG14" s="21"/>
    </row>
    <row r="15" spans="2:33" ht="15" x14ac:dyDescent="0.25">
      <c r="B15" s="42" t="s">
        <v>177</v>
      </c>
      <c r="C15" s="30">
        <f>C5*C6</f>
        <v>0</v>
      </c>
      <c r="D15" s="30">
        <f t="shared" ref="D15:AA15" si="0">D5*D6</f>
        <v>0</v>
      </c>
      <c r="E15" s="30">
        <f t="shared" si="0"/>
        <v>108000</v>
      </c>
      <c r="F15" s="30">
        <f t="shared" si="0"/>
        <v>108000</v>
      </c>
      <c r="G15" s="30">
        <f t="shared" si="0"/>
        <v>108000</v>
      </c>
      <c r="H15" s="30">
        <f t="shared" si="0"/>
        <v>108000</v>
      </c>
      <c r="I15" s="30">
        <f t="shared" si="0"/>
        <v>108000</v>
      </c>
      <c r="J15" s="30">
        <f t="shared" si="0"/>
        <v>108000</v>
      </c>
      <c r="K15" s="30">
        <f t="shared" si="0"/>
        <v>108000</v>
      </c>
      <c r="L15" s="30">
        <f t="shared" si="0"/>
        <v>108000</v>
      </c>
      <c r="M15" s="30">
        <f t="shared" si="0"/>
        <v>108000</v>
      </c>
      <c r="N15" s="30">
        <f t="shared" si="0"/>
        <v>108000</v>
      </c>
      <c r="O15" s="30">
        <f t="shared" si="0"/>
        <v>108000</v>
      </c>
      <c r="P15" s="30">
        <f t="shared" si="0"/>
        <v>108000</v>
      </c>
      <c r="Q15" s="30">
        <f t="shared" si="0"/>
        <v>108000</v>
      </c>
      <c r="R15" s="30">
        <f t="shared" si="0"/>
        <v>108000</v>
      </c>
      <c r="S15" s="30">
        <f t="shared" si="0"/>
        <v>108000</v>
      </c>
      <c r="T15" s="30">
        <f t="shared" si="0"/>
        <v>108000</v>
      </c>
      <c r="U15" s="30">
        <f t="shared" si="0"/>
        <v>108000</v>
      </c>
      <c r="V15" s="30">
        <f t="shared" si="0"/>
        <v>108000</v>
      </c>
      <c r="W15" s="30">
        <f t="shared" si="0"/>
        <v>108000</v>
      </c>
      <c r="X15" s="30">
        <f t="shared" si="0"/>
        <v>108000</v>
      </c>
      <c r="Y15" s="30">
        <f t="shared" si="0"/>
        <v>108000</v>
      </c>
      <c r="Z15" s="30">
        <f t="shared" si="0"/>
        <v>108000</v>
      </c>
      <c r="AA15" s="30">
        <f t="shared" si="0"/>
        <v>108000</v>
      </c>
      <c r="AB15" s="21"/>
      <c r="AC15" s="21"/>
      <c r="AD15" s="21"/>
      <c r="AE15" s="21"/>
      <c r="AF15" s="21"/>
      <c r="AG15" s="21"/>
    </row>
    <row r="16" spans="2:33" ht="15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2:33" s="7" customFormat="1" ht="15" x14ac:dyDescent="0.25">
      <c r="B17" s="20" t="s">
        <v>178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2:33" s="7" customFormat="1" ht="15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2:33" s="8" customFormat="1" ht="15" x14ac:dyDescent="0.25">
      <c r="B19" s="20" t="s">
        <v>168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2:33" s="8" customFormat="1" ht="15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2:33" ht="15" x14ac:dyDescent="0.25">
      <c r="B21" s="20" t="s">
        <v>179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2:33" ht="15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2:33" ht="30" x14ac:dyDescent="0.25">
      <c r="B23" s="22" t="s">
        <v>158</v>
      </c>
      <c r="C23" s="23" t="str">
        <f>założenia!C17</f>
        <v>Rok n
2015</v>
      </c>
      <c r="D23" s="23" t="str">
        <f>założenia!D17</f>
        <v>Rok n+1
2016</v>
      </c>
      <c r="E23" s="23" t="str">
        <f>założenia!E17</f>
        <v>Rok n+2
2017</v>
      </c>
      <c r="F23" s="23" t="str">
        <f>założenia!F17</f>
        <v>Rok n+3
2018</v>
      </c>
      <c r="G23" s="23" t="str">
        <f>założenia!G17</f>
        <v>Rok n+4
2019</v>
      </c>
      <c r="H23" s="23" t="str">
        <f>założenia!H17</f>
        <v>Rok n+5
2020</v>
      </c>
      <c r="I23" s="23" t="str">
        <f>założenia!I17</f>
        <v>Rok n+6
2021</v>
      </c>
      <c r="J23" s="23" t="str">
        <f>założenia!J17</f>
        <v>Rok n+7
2022</v>
      </c>
      <c r="K23" s="23" t="str">
        <f>założenia!K17</f>
        <v>Rok n+8
2023</v>
      </c>
      <c r="L23" s="23" t="str">
        <f>założenia!L17</f>
        <v>Rok n+9
2024</v>
      </c>
      <c r="M23" s="23" t="str">
        <f>założenia!M17</f>
        <v>Rok n+10
2025</v>
      </c>
      <c r="N23" s="23" t="str">
        <f>założenia!N17</f>
        <v>Rok n+11
2026</v>
      </c>
      <c r="O23" s="23" t="str">
        <f>założenia!O17</f>
        <v>Rok n+12
2027</v>
      </c>
      <c r="P23" s="23" t="str">
        <f>założenia!P17</f>
        <v>Rok n+13
2028</v>
      </c>
      <c r="Q23" s="23" t="str">
        <f>założenia!Q17</f>
        <v>Rok n+14
2029</v>
      </c>
      <c r="R23" s="23" t="str">
        <f>założenia!R17</f>
        <v>Rok n+15
2030</v>
      </c>
      <c r="S23" s="23" t="str">
        <f>założenia!S17</f>
        <v>Rok n+16
2031</v>
      </c>
      <c r="T23" s="23" t="str">
        <f>założenia!T17</f>
        <v>Rok n+17
2032</v>
      </c>
      <c r="U23" s="23" t="str">
        <f>założenia!U17</f>
        <v>Rok n+18
2033</v>
      </c>
      <c r="V23" s="23" t="str">
        <f>założenia!V17</f>
        <v>Rok n+19
2034</v>
      </c>
      <c r="W23" s="23" t="str">
        <f>założenia!W17</f>
        <v>Rok n+20
2035</v>
      </c>
      <c r="X23" s="23" t="str">
        <f>założenia!X17</f>
        <v>Rok n+21
2036</v>
      </c>
      <c r="Y23" s="23" t="str">
        <f>założenia!Y17</f>
        <v>Rok n+22
2037</v>
      </c>
      <c r="Z23" s="23" t="str">
        <f>założenia!Z17</f>
        <v>Rok n+23
2038</v>
      </c>
      <c r="AA23" s="44" t="str">
        <f>założenia!AA17</f>
        <v>Rok n+24
2039</v>
      </c>
      <c r="AB23" s="21"/>
      <c r="AC23" s="21"/>
      <c r="AD23" s="21"/>
      <c r="AE23" s="21"/>
      <c r="AF23" s="21"/>
      <c r="AG23" s="21"/>
    </row>
    <row r="24" spans="2:33" ht="15" x14ac:dyDescent="0.25">
      <c r="B24" s="29" t="s">
        <v>17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21"/>
      <c r="AC24" s="21"/>
      <c r="AD24" s="21"/>
      <c r="AE24" s="21"/>
      <c r="AF24" s="21"/>
      <c r="AG24" s="21"/>
    </row>
    <row r="25" spans="2:33" ht="15" x14ac:dyDescent="0.25">
      <c r="B25" s="29" t="s">
        <v>18</v>
      </c>
      <c r="C25" s="30">
        <f>założenia!C73*założenia!$C93</f>
        <v>0</v>
      </c>
      <c r="D25" s="30">
        <f>założenia!D73*założenia!$C93</f>
        <v>0</v>
      </c>
      <c r="E25" s="30">
        <f>założenia!E73*założenia!$C93</f>
        <v>60000</v>
      </c>
      <c r="F25" s="30">
        <f>założenia!F73*założenia!$C93</f>
        <v>60000</v>
      </c>
      <c r="G25" s="30">
        <f>założenia!G73*założenia!$C93</f>
        <v>60000</v>
      </c>
      <c r="H25" s="30">
        <f>założenia!H73*założenia!$C93</f>
        <v>60000</v>
      </c>
      <c r="I25" s="30">
        <f>założenia!I73*założenia!$C93</f>
        <v>60000</v>
      </c>
      <c r="J25" s="30">
        <f>założenia!J73*założenia!$C93</f>
        <v>60000</v>
      </c>
      <c r="K25" s="30">
        <f>założenia!K73*założenia!$C93</f>
        <v>60000</v>
      </c>
      <c r="L25" s="30">
        <f>założenia!L73*założenia!$C93</f>
        <v>60000</v>
      </c>
      <c r="M25" s="30">
        <f>założenia!M73*założenia!$C93</f>
        <v>60000</v>
      </c>
      <c r="N25" s="30">
        <f>założenia!N73*założenia!$C93</f>
        <v>60000</v>
      </c>
      <c r="O25" s="30">
        <f>założenia!O73*założenia!$C93</f>
        <v>60000</v>
      </c>
      <c r="P25" s="30">
        <f>założenia!P73*założenia!$C93</f>
        <v>60000</v>
      </c>
      <c r="Q25" s="30">
        <f>założenia!Q73*założenia!$C93</f>
        <v>60000</v>
      </c>
      <c r="R25" s="30">
        <f>założenia!R73*założenia!$C93</f>
        <v>60000</v>
      </c>
      <c r="S25" s="30">
        <f>założenia!S73*założenia!$C93</f>
        <v>60000</v>
      </c>
      <c r="T25" s="30">
        <f>założenia!T73*założenia!$C93</f>
        <v>60000</v>
      </c>
      <c r="U25" s="30">
        <f>założenia!U73*założenia!$C93</f>
        <v>60000</v>
      </c>
      <c r="V25" s="30">
        <f>założenia!V73*założenia!$C93</f>
        <v>60000</v>
      </c>
      <c r="W25" s="30">
        <f>założenia!W73*założenia!$C93</f>
        <v>60000</v>
      </c>
      <c r="X25" s="30">
        <f>założenia!X73*założenia!$C93</f>
        <v>60000</v>
      </c>
      <c r="Y25" s="30">
        <f>założenia!Y73*założenia!$C93</f>
        <v>60000</v>
      </c>
      <c r="Z25" s="30">
        <f>założenia!Z73*założenia!$C93</f>
        <v>60000</v>
      </c>
      <c r="AA25" s="30">
        <f>założenia!AA73*założenia!$C93</f>
        <v>60000</v>
      </c>
      <c r="AB25" s="21"/>
      <c r="AC25" s="21"/>
      <c r="AD25" s="21"/>
      <c r="AE25" s="21"/>
      <c r="AF25" s="21"/>
      <c r="AG25" s="21"/>
    </row>
    <row r="26" spans="2:33" ht="15" x14ac:dyDescent="0.25">
      <c r="B26" s="29" t="s">
        <v>19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21"/>
      <c r="AC26" s="21"/>
      <c r="AD26" s="21"/>
      <c r="AE26" s="21"/>
      <c r="AF26" s="21"/>
      <c r="AG26" s="21"/>
    </row>
    <row r="27" spans="2:33" ht="15" x14ac:dyDescent="0.25">
      <c r="B27" s="29" t="s">
        <v>20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21"/>
      <c r="AC27" s="21"/>
      <c r="AD27" s="21"/>
      <c r="AE27" s="21"/>
      <c r="AF27" s="21"/>
      <c r="AG27" s="21"/>
    </row>
    <row r="28" spans="2:33" ht="15" x14ac:dyDescent="0.25">
      <c r="B28" s="29" t="s">
        <v>21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21"/>
      <c r="AC28" s="21"/>
      <c r="AD28" s="21"/>
      <c r="AE28" s="21"/>
      <c r="AF28" s="21"/>
      <c r="AG28" s="21"/>
    </row>
    <row r="29" spans="2:33" ht="15" x14ac:dyDescent="0.25">
      <c r="B29" s="29" t="s">
        <v>22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21"/>
      <c r="AC29" s="21"/>
      <c r="AD29" s="21"/>
      <c r="AE29" s="21"/>
      <c r="AF29" s="21"/>
      <c r="AG29" s="21"/>
    </row>
    <row r="30" spans="2:33" ht="15" x14ac:dyDescent="0.25">
      <c r="B30" s="31" t="s">
        <v>6</v>
      </c>
      <c r="C30" s="32">
        <f>SUM(C24:C29)</f>
        <v>0</v>
      </c>
      <c r="D30" s="32">
        <f t="shared" ref="D30:AA30" si="1">SUM(D24:D29)</f>
        <v>0</v>
      </c>
      <c r="E30" s="32">
        <f t="shared" si="1"/>
        <v>60000</v>
      </c>
      <c r="F30" s="32">
        <f t="shared" si="1"/>
        <v>60000</v>
      </c>
      <c r="G30" s="32">
        <f t="shared" si="1"/>
        <v>60000</v>
      </c>
      <c r="H30" s="32">
        <f t="shared" si="1"/>
        <v>60000</v>
      </c>
      <c r="I30" s="32">
        <f t="shared" si="1"/>
        <v>60000</v>
      </c>
      <c r="J30" s="32">
        <f t="shared" si="1"/>
        <v>60000</v>
      </c>
      <c r="K30" s="32">
        <f t="shared" si="1"/>
        <v>60000</v>
      </c>
      <c r="L30" s="32">
        <f t="shared" si="1"/>
        <v>60000</v>
      </c>
      <c r="M30" s="32">
        <f t="shared" si="1"/>
        <v>60000</v>
      </c>
      <c r="N30" s="32">
        <f t="shared" si="1"/>
        <v>60000</v>
      </c>
      <c r="O30" s="32">
        <f t="shared" si="1"/>
        <v>60000</v>
      </c>
      <c r="P30" s="32">
        <f t="shared" si="1"/>
        <v>60000</v>
      </c>
      <c r="Q30" s="32">
        <f t="shared" si="1"/>
        <v>60000</v>
      </c>
      <c r="R30" s="32">
        <f t="shared" si="1"/>
        <v>60000</v>
      </c>
      <c r="S30" s="32">
        <f t="shared" si="1"/>
        <v>60000</v>
      </c>
      <c r="T30" s="32">
        <f t="shared" si="1"/>
        <v>60000</v>
      </c>
      <c r="U30" s="32">
        <f t="shared" si="1"/>
        <v>60000</v>
      </c>
      <c r="V30" s="32">
        <f t="shared" si="1"/>
        <v>60000</v>
      </c>
      <c r="W30" s="32">
        <f t="shared" si="1"/>
        <v>60000</v>
      </c>
      <c r="X30" s="32">
        <f t="shared" si="1"/>
        <v>60000</v>
      </c>
      <c r="Y30" s="32">
        <f t="shared" si="1"/>
        <v>60000</v>
      </c>
      <c r="Z30" s="32">
        <f t="shared" si="1"/>
        <v>60000</v>
      </c>
      <c r="AA30" s="32">
        <f t="shared" si="1"/>
        <v>60000</v>
      </c>
      <c r="AB30" s="21"/>
      <c r="AC30" s="21"/>
      <c r="AD30" s="21"/>
      <c r="AE30" s="21"/>
      <c r="AF30" s="21"/>
      <c r="AG30" s="21"/>
    </row>
    <row r="31" spans="2:33" ht="15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2:33" s="9" customFormat="1" ht="15" x14ac:dyDescent="0.25">
      <c r="B32" s="20" t="s">
        <v>180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2:33" s="9" customFormat="1" ht="15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2:33" s="9" customFormat="1" ht="15" x14ac:dyDescent="0.25">
      <c r="B34" s="20" t="s">
        <v>168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2:33" s="9" customFormat="1" ht="15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2:33" ht="15" x14ac:dyDescent="0.25">
      <c r="B36" s="20" t="s">
        <v>181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2:33" ht="15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2:33" ht="30" x14ac:dyDescent="0.25">
      <c r="B38" s="22"/>
      <c r="C38" s="23" t="str">
        <f>założenia!C17</f>
        <v>Rok n
2015</v>
      </c>
      <c r="D38" s="23" t="str">
        <f>założenia!D17</f>
        <v>Rok n+1
2016</v>
      </c>
      <c r="E38" s="23" t="str">
        <f>założenia!E17</f>
        <v>Rok n+2
2017</v>
      </c>
      <c r="F38" s="23" t="str">
        <f>założenia!F17</f>
        <v>Rok n+3
2018</v>
      </c>
      <c r="G38" s="23" t="str">
        <f>założenia!G17</f>
        <v>Rok n+4
2019</v>
      </c>
      <c r="H38" s="23" t="str">
        <f>założenia!H17</f>
        <v>Rok n+5
2020</v>
      </c>
      <c r="I38" s="23" t="str">
        <f>założenia!I17</f>
        <v>Rok n+6
2021</v>
      </c>
      <c r="J38" s="23" t="str">
        <f>założenia!J17</f>
        <v>Rok n+7
2022</v>
      </c>
      <c r="K38" s="23" t="str">
        <f>założenia!K17</f>
        <v>Rok n+8
2023</v>
      </c>
      <c r="L38" s="23" t="str">
        <f>założenia!L17</f>
        <v>Rok n+9
2024</v>
      </c>
      <c r="M38" s="23" t="str">
        <f>założenia!M17</f>
        <v>Rok n+10
2025</v>
      </c>
      <c r="N38" s="23" t="str">
        <f>założenia!N17</f>
        <v>Rok n+11
2026</v>
      </c>
      <c r="O38" s="23" t="str">
        <f>założenia!O17</f>
        <v>Rok n+12
2027</v>
      </c>
      <c r="P38" s="23" t="str">
        <f>założenia!P17</f>
        <v>Rok n+13
2028</v>
      </c>
      <c r="Q38" s="23" t="str">
        <f>założenia!Q17</f>
        <v>Rok n+14
2029</v>
      </c>
      <c r="R38" s="23" t="str">
        <f>założenia!R17</f>
        <v>Rok n+15
2030</v>
      </c>
      <c r="S38" s="23" t="str">
        <f>założenia!S17</f>
        <v>Rok n+16
2031</v>
      </c>
      <c r="T38" s="23" t="str">
        <f>założenia!T17</f>
        <v>Rok n+17
2032</v>
      </c>
      <c r="U38" s="23" t="str">
        <f>założenia!U17</f>
        <v>Rok n+18
2033</v>
      </c>
      <c r="V38" s="23" t="str">
        <f>założenia!V17</f>
        <v>Rok n+19
2034</v>
      </c>
      <c r="W38" s="23" t="str">
        <f>założenia!W17</f>
        <v>Rok n+20
2035</v>
      </c>
      <c r="X38" s="23" t="str">
        <f>założenia!X17</f>
        <v>Rok n+21
2036</v>
      </c>
      <c r="Y38" s="23" t="str">
        <f>założenia!Y17</f>
        <v>Rok n+22
2037</v>
      </c>
      <c r="Z38" s="23" t="str">
        <f>założenia!Z17</f>
        <v>Rok n+23
2038</v>
      </c>
      <c r="AA38" s="23" t="str">
        <f>założenia!AA17</f>
        <v>Rok n+24
2039</v>
      </c>
      <c r="AB38" s="21"/>
      <c r="AC38" s="21"/>
      <c r="AD38" s="21"/>
      <c r="AE38" s="21"/>
      <c r="AF38" s="21"/>
      <c r="AG38" s="21"/>
    </row>
    <row r="39" spans="2:33" ht="15" x14ac:dyDescent="0.25">
      <c r="B39" s="29" t="s">
        <v>182</v>
      </c>
      <c r="C39" s="30">
        <f>założenia!C37-założenia!C60</f>
        <v>123000</v>
      </c>
      <c r="D39" s="30">
        <f>założenia!D37-założenia!D60</f>
        <v>7918500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21"/>
      <c r="AC39" s="21"/>
      <c r="AD39" s="21"/>
      <c r="AE39" s="21"/>
      <c r="AF39" s="21"/>
      <c r="AG39" s="21"/>
    </row>
    <row r="40" spans="2:33" ht="15" x14ac:dyDescent="0.25">
      <c r="B40" s="29" t="s">
        <v>25</v>
      </c>
      <c r="C40" s="30">
        <f>założenia!C74*założenia!$C93</f>
        <v>0</v>
      </c>
      <c r="D40" s="30">
        <f>założenia!D74*założenia!$C93</f>
        <v>0</v>
      </c>
      <c r="E40" s="30">
        <f>założenia!E74*założenia!$C93</f>
        <v>0</v>
      </c>
      <c r="F40" s="30">
        <f>założenia!F74*założenia!$C93</f>
        <v>0</v>
      </c>
      <c r="G40" s="30">
        <f>założenia!G74*założenia!$C93</f>
        <v>0</v>
      </c>
      <c r="H40" s="30">
        <f>założenia!H74*założenia!$C93</f>
        <v>0</v>
      </c>
      <c r="I40" s="30">
        <f>założenia!I74*założenia!$C93</f>
        <v>0</v>
      </c>
      <c r="J40" s="30">
        <f>założenia!J74*założenia!$C93</f>
        <v>0</v>
      </c>
      <c r="K40" s="30">
        <f>założenia!K74*założenia!$C93</f>
        <v>0</v>
      </c>
      <c r="L40" s="30">
        <f>założenia!L74*założenia!$C93</f>
        <v>0</v>
      </c>
      <c r="M40" s="30">
        <f>założenia!M74*założenia!$C93</f>
        <v>0</v>
      </c>
      <c r="N40" s="30">
        <f>założenia!N74*założenia!$C93</f>
        <v>600000</v>
      </c>
      <c r="O40" s="30">
        <f>założenia!O74*założenia!$C93</f>
        <v>0</v>
      </c>
      <c r="P40" s="30">
        <f>założenia!P74*założenia!$C93</f>
        <v>0</v>
      </c>
      <c r="Q40" s="30">
        <f>założenia!Q74*założenia!$C93</f>
        <v>0</v>
      </c>
      <c r="R40" s="30">
        <f>założenia!R74*założenia!$C93</f>
        <v>0</v>
      </c>
      <c r="S40" s="30">
        <f>założenia!S74*założenia!$C93</f>
        <v>0</v>
      </c>
      <c r="T40" s="30">
        <f>założenia!T74*założenia!$C93</f>
        <v>0</v>
      </c>
      <c r="U40" s="30">
        <f>założenia!U74*założenia!$C93</f>
        <v>0</v>
      </c>
      <c r="V40" s="30">
        <f>założenia!V74*założenia!$C93</f>
        <v>0</v>
      </c>
      <c r="W40" s="30">
        <f>założenia!W74*założenia!$C93</f>
        <v>0</v>
      </c>
      <c r="X40" s="30">
        <f>założenia!X74*założenia!$C93</f>
        <v>600000</v>
      </c>
      <c r="Y40" s="30">
        <f>założenia!Y74*założenia!$C93</f>
        <v>0</v>
      </c>
      <c r="Z40" s="30">
        <f>założenia!Z74*założenia!$C93</f>
        <v>0</v>
      </c>
      <c r="AA40" s="30">
        <f>założenia!AA74*założenia!$C93</f>
        <v>0</v>
      </c>
      <c r="AB40" s="21"/>
      <c r="AC40" s="21"/>
      <c r="AD40" s="21"/>
      <c r="AE40" s="21"/>
      <c r="AF40" s="21"/>
      <c r="AG40" s="21"/>
    </row>
    <row r="41" spans="2:33" ht="30" x14ac:dyDescent="0.25">
      <c r="B41" s="24" t="s">
        <v>183</v>
      </c>
      <c r="C41" s="30">
        <v>0</v>
      </c>
      <c r="D41" s="30">
        <v>0</v>
      </c>
      <c r="E41" s="30">
        <f>założenia!$C92*($C39+$D39)</f>
        <v>243681.81818181818</v>
      </c>
      <c r="F41" s="30">
        <f>założenia!$C92*($C39+$D39)</f>
        <v>243681.81818181818</v>
      </c>
      <c r="G41" s="30">
        <f>założenia!$C92*($C39+$D39)</f>
        <v>243681.81818181818</v>
      </c>
      <c r="H41" s="30">
        <f>założenia!$C92*($C39+$D39)</f>
        <v>243681.81818181818</v>
      </c>
      <c r="I41" s="30">
        <f>założenia!$C92*($C39+$D39)</f>
        <v>243681.81818181818</v>
      </c>
      <c r="J41" s="30">
        <f>założenia!$C92*($C39+$D39)</f>
        <v>243681.81818181818</v>
      </c>
      <c r="K41" s="30">
        <f>założenia!$C92*($C39+$D39)</f>
        <v>243681.81818181818</v>
      </c>
      <c r="L41" s="30">
        <f>założenia!$C92*($C39+$D39)</f>
        <v>243681.81818181818</v>
      </c>
      <c r="M41" s="30">
        <f>założenia!$C92*($C39+$D39)</f>
        <v>243681.81818181818</v>
      </c>
      <c r="N41" s="30">
        <f>założenia!$C92*($C39+$D39)</f>
        <v>243681.81818181818</v>
      </c>
      <c r="O41" s="30">
        <f>założenia!$C92*($C39+$D39)</f>
        <v>243681.81818181818</v>
      </c>
      <c r="P41" s="30">
        <f>założenia!$C92*($C39+$D39)</f>
        <v>243681.81818181818</v>
      </c>
      <c r="Q41" s="30">
        <f>założenia!$C92*($C39+$D39)</f>
        <v>243681.81818181818</v>
      </c>
      <c r="R41" s="30">
        <f>założenia!$C92*($C39+$D39)</f>
        <v>243681.81818181818</v>
      </c>
      <c r="S41" s="30">
        <f>założenia!$C92*($C39+$D39)</f>
        <v>243681.81818181818</v>
      </c>
      <c r="T41" s="30">
        <f>założenia!$C92*($C39+$D39)</f>
        <v>243681.81818181818</v>
      </c>
      <c r="U41" s="30">
        <f>założenia!$C92*($C39+$D39)</f>
        <v>243681.81818181818</v>
      </c>
      <c r="V41" s="30">
        <f>założenia!$C92*($C39+$D39)</f>
        <v>243681.81818181818</v>
      </c>
      <c r="W41" s="30">
        <f>założenia!$C92*($C39+$D39)</f>
        <v>243681.81818181818</v>
      </c>
      <c r="X41" s="30">
        <f>założenia!$C92*($C39+$D39)</f>
        <v>243681.81818181818</v>
      </c>
      <c r="Y41" s="30">
        <f>założenia!$C92*($C39+$D39)</f>
        <v>243681.81818181818</v>
      </c>
      <c r="Z41" s="30">
        <f>założenia!$C92*($C39+$D39)</f>
        <v>243681.81818181818</v>
      </c>
      <c r="AA41" s="30">
        <f>założenia!$C92*($C39+$D39)</f>
        <v>243681.81818181818</v>
      </c>
      <c r="AB41" s="21"/>
      <c r="AC41" s="21"/>
      <c r="AD41" s="21"/>
      <c r="AE41" s="21"/>
      <c r="AF41" s="21"/>
      <c r="AG41" s="21"/>
    </row>
    <row r="42" spans="2:33" ht="30" x14ac:dyDescent="0.25">
      <c r="B42" s="24" t="s">
        <v>155</v>
      </c>
      <c r="C42" s="30">
        <v>0</v>
      </c>
      <c r="D42" s="30">
        <v>0</v>
      </c>
      <c r="E42" s="30">
        <f>założenia!$C92*(SUM($C40:D40))</f>
        <v>0</v>
      </c>
      <c r="F42" s="30">
        <f>założenia!$C92*(SUM($C40:E40))</f>
        <v>0</v>
      </c>
      <c r="G42" s="30">
        <f>założenia!$C92*(SUM($C40:F40))</f>
        <v>0</v>
      </c>
      <c r="H42" s="30">
        <f>założenia!$C92*(SUM($C40:G40))</f>
        <v>0</v>
      </c>
      <c r="I42" s="30">
        <f>założenia!$C92*(SUM($C40:H40))</f>
        <v>0</v>
      </c>
      <c r="J42" s="30">
        <f>założenia!$C92*(SUM($C40:I40))</f>
        <v>0</v>
      </c>
      <c r="K42" s="30">
        <f>założenia!$C92*(SUM($C40:J40))</f>
        <v>0</v>
      </c>
      <c r="L42" s="30">
        <f>założenia!$C92*(SUM($C40:K40))</f>
        <v>0</v>
      </c>
      <c r="M42" s="30">
        <f>założenia!$C92*(SUM($C40:L40))</f>
        <v>0</v>
      </c>
      <c r="N42" s="30">
        <f>założenia!$C92*(SUM($C40:M40))</f>
        <v>0</v>
      </c>
      <c r="O42" s="30">
        <f>założenia!$C92*(SUM($C40:N40))</f>
        <v>18181.818181818184</v>
      </c>
      <c r="P42" s="30">
        <f>założenia!$C92*(SUM($C40:O40))</f>
        <v>18181.818181818184</v>
      </c>
      <c r="Q42" s="30">
        <f>założenia!$C92*(SUM($C40:P40))</f>
        <v>18181.818181818184</v>
      </c>
      <c r="R42" s="30">
        <f>założenia!$C92*(SUM($C40:Q40))</f>
        <v>18181.818181818184</v>
      </c>
      <c r="S42" s="30">
        <f>założenia!$C92*(SUM($C40:R40))</f>
        <v>18181.818181818184</v>
      </c>
      <c r="T42" s="30">
        <f>założenia!$C92*(SUM($C40:S40))</f>
        <v>18181.818181818184</v>
      </c>
      <c r="U42" s="30">
        <f>założenia!$C92*(SUM($C40:T40))</f>
        <v>18181.818181818184</v>
      </c>
      <c r="V42" s="30">
        <f>założenia!$C92*(SUM($C40:U40))</f>
        <v>18181.818181818184</v>
      </c>
      <c r="W42" s="30">
        <f>założenia!$C92*(SUM($C40:V40))</f>
        <v>18181.818181818184</v>
      </c>
      <c r="X42" s="30">
        <f>założenia!$C92*(SUM($C40:W40))</f>
        <v>18181.818181818184</v>
      </c>
      <c r="Y42" s="30">
        <f>założenia!$C92*(SUM($C40:X40))</f>
        <v>36363.636363636368</v>
      </c>
      <c r="Z42" s="30">
        <f>założenia!$C92*(SUM($C40:Y40))</f>
        <v>36363.636363636368</v>
      </c>
      <c r="AA42" s="30">
        <f>założenia!$C92*(SUM($C40:Z40))</f>
        <v>36363.636363636368</v>
      </c>
      <c r="AB42" s="21"/>
      <c r="AC42" s="21"/>
      <c r="AD42" s="21"/>
      <c r="AE42" s="21"/>
      <c r="AF42" s="21"/>
      <c r="AG42" s="21"/>
    </row>
    <row r="43" spans="2:33" ht="15" x14ac:dyDescent="0.25">
      <c r="B43" s="29" t="s">
        <v>24</v>
      </c>
      <c r="C43" s="30">
        <f>C39-C41+C40-C42</f>
        <v>123000</v>
      </c>
      <c r="D43" s="30">
        <f>C43+D39-D41+D40-D42</f>
        <v>8041500</v>
      </c>
      <c r="E43" s="30">
        <f t="shared" ref="E43:Z43" si="2">D43+E39-E41+E40-E42</f>
        <v>7797818.1818181816</v>
      </c>
      <c r="F43" s="30">
        <f t="shared" si="2"/>
        <v>7554136.3636363633</v>
      </c>
      <c r="G43" s="30">
        <f t="shared" si="2"/>
        <v>7310454.5454545449</v>
      </c>
      <c r="H43" s="30">
        <f t="shared" si="2"/>
        <v>7066772.7272727266</v>
      </c>
      <c r="I43" s="30">
        <f t="shared" si="2"/>
        <v>6823090.9090909082</v>
      </c>
      <c r="J43" s="30">
        <f t="shared" si="2"/>
        <v>6579409.0909090899</v>
      </c>
      <c r="K43" s="30">
        <f t="shared" si="2"/>
        <v>6335727.2727272715</v>
      </c>
      <c r="L43" s="30">
        <f t="shared" si="2"/>
        <v>6092045.4545454532</v>
      </c>
      <c r="M43" s="30">
        <f t="shared" si="2"/>
        <v>5848363.6363636348</v>
      </c>
      <c r="N43" s="30">
        <f t="shared" si="2"/>
        <v>6204681.8181818165</v>
      </c>
      <c r="O43" s="30">
        <f t="shared" si="2"/>
        <v>5942818.1818181798</v>
      </c>
      <c r="P43" s="30">
        <f t="shared" si="2"/>
        <v>5680954.5454545431</v>
      </c>
      <c r="Q43" s="30">
        <f t="shared" si="2"/>
        <v>5419090.9090909064</v>
      </c>
      <c r="R43" s="30">
        <f t="shared" si="2"/>
        <v>5157227.2727272697</v>
      </c>
      <c r="S43" s="30">
        <f t="shared" si="2"/>
        <v>4895363.636363633</v>
      </c>
      <c r="T43" s="30">
        <f t="shared" si="2"/>
        <v>4633499.9999999963</v>
      </c>
      <c r="U43" s="30">
        <f t="shared" si="2"/>
        <v>4371636.3636363596</v>
      </c>
      <c r="V43" s="30">
        <f t="shared" si="2"/>
        <v>4109772.7272727229</v>
      </c>
      <c r="W43" s="30">
        <f t="shared" si="2"/>
        <v>3847909.0909090862</v>
      </c>
      <c r="X43" s="30">
        <f t="shared" si="2"/>
        <v>4186045.4545454495</v>
      </c>
      <c r="Y43" s="30">
        <f t="shared" si="2"/>
        <v>3905999.9999999949</v>
      </c>
      <c r="Z43" s="30">
        <f t="shared" si="2"/>
        <v>3625954.5454545403</v>
      </c>
      <c r="AA43" s="30">
        <f>Z43+AA39-AA41+AA40-AA42</f>
        <v>3345909.0909090857</v>
      </c>
      <c r="AB43" s="21"/>
      <c r="AC43" s="21"/>
      <c r="AD43" s="21"/>
      <c r="AE43" s="21"/>
      <c r="AF43" s="21"/>
      <c r="AG43" s="21"/>
    </row>
    <row r="44" spans="2:33" ht="15" x14ac:dyDescent="0.25">
      <c r="B44" s="29" t="s">
        <v>129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f>AA43</f>
        <v>3345909.0909090857</v>
      </c>
      <c r="AB44" s="21"/>
      <c r="AC44" s="21"/>
      <c r="AD44" s="21"/>
      <c r="AE44" s="21"/>
      <c r="AF44" s="21"/>
      <c r="AG44" s="21"/>
    </row>
    <row r="45" spans="2:33" ht="15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2:33" ht="15" x14ac:dyDescent="0.25">
      <c r="B46" s="20" t="s">
        <v>184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2:33" ht="15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2:33" ht="30" x14ac:dyDescent="0.25">
      <c r="B48" s="22" t="s">
        <v>158</v>
      </c>
      <c r="C48" s="23" t="str">
        <f>założenia!C17</f>
        <v>Rok n
2015</v>
      </c>
      <c r="D48" s="23" t="str">
        <f>założenia!D17</f>
        <v>Rok n+1
2016</v>
      </c>
      <c r="E48" s="23" t="str">
        <f>założenia!E17</f>
        <v>Rok n+2
2017</v>
      </c>
      <c r="F48" s="23" t="str">
        <f>założenia!F17</f>
        <v>Rok n+3
2018</v>
      </c>
      <c r="G48" s="23" t="str">
        <f>założenia!G17</f>
        <v>Rok n+4
2019</v>
      </c>
      <c r="H48" s="23" t="str">
        <f>założenia!H17</f>
        <v>Rok n+5
2020</v>
      </c>
      <c r="I48" s="23" t="str">
        <f>założenia!I17</f>
        <v>Rok n+6
2021</v>
      </c>
      <c r="J48" s="23" t="str">
        <f>założenia!J17</f>
        <v>Rok n+7
2022</v>
      </c>
      <c r="K48" s="23" t="str">
        <f>założenia!K17</f>
        <v>Rok n+8
2023</v>
      </c>
      <c r="L48" s="23" t="str">
        <f>założenia!L17</f>
        <v>Rok n+9
2024</v>
      </c>
      <c r="M48" s="23" t="str">
        <f>założenia!M17</f>
        <v>Rok n+10
2025</v>
      </c>
      <c r="N48" s="23" t="str">
        <f>założenia!N17</f>
        <v>Rok n+11
2026</v>
      </c>
      <c r="O48" s="23" t="str">
        <f>założenia!O17</f>
        <v>Rok n+12
2027</v>
      </c>
      <c r="P48" s="23" t="str">
        <f>założenia!P17</f>
        <v>Rok n+13
2028</v>
      </c>
      <c r="Q48" s="23" t="str">
        <f>założenia!Q17</f>
        <v>Rok n+14
2029</v>
      </c>
      <c r="R48" s="23" t="str">
        <f>założenia!R17</f>
        <v>Rok n+15
2030</v>
      </c>
      <c r="S48" s="23" t="str">
        <f>założenia!S17</f>
        <v>Rok n+16
2031</v>
      </c>
      <c r="T48" s="23" t="str">
        <f>założenia!T17</f>
        <v>Rok n+17
2032</v>
      </c>
      <c r="U48" s="23" t="str">
        <f>założenia!U17</f>
        <v>Rok n+18
2033</v>
      </c>
      <c r="V48" s="23" t="str">
        <f>założenia!V17</f>
        <v>Rok n+19
2034</v>
      </c>
      <c r="W48" s="23" t="str">
        <f>założenia!W17</f>
        <v>Rok n+20
2035</v>
      </c>
      <c r="X48" s="23" t="str">
        <f>założenia!X17</f>
        <v>Rok n+21
2036</v>
      </c>
      <c r="Y48" s="23" t="str">
        <f>założenia!Y17</f>
        <v>Rok n+22
2037</v>
      </c>
      <c r="Z48" s="23" t="str">
        <f>założenia!Z17</f>
        <v>Rok n+23
2038</v>
      </c>
      <c r="AA48" s="23" t="str">
        <f>założenia!AA17</f>
        <v>Rok n+24
2039</v>
      </c>
      <c r="AB48" s="21"/>
      <c r="AC48" s="21"/>
      <c r="AD48" s="21"/>
      <c r="AE48" s="21"/>
      <c r="AF48" s="21"/>
      <c r="AG48" s="21"/>
    </row>
    <row r="49" spans="2:33" ht="30" x14ac:dyDescent="0.25">
      <c r="B49" s="24" t="s">
        <v>23</v>
      </c>
      <c r="C49" s="30">
        <f>C15</f>
        <v>0</v>
      </c>
      <c r="D49" s="30">
        <f t="shared" ref="D49:AA49" si="3">D15</f>
        <v>0</v>
      </c>
      <c r="E49" s="30">
        <f t="shared" si="3"/>
        <v>108000</v>
      </c>
      <c r="F49" s="30">
        <f t="shared" si="3"/>
        <v>108000</v>
      </c>
      <c r="G49" s="30">
        <f t="shared" si="3"/>
        <v>108000</v>
      </c>
      <c r="H49" s="30">
        <f t="shared" si="3"/>
        <v>108000</v>
      </c>
      <c r="I49" s="30">
        <f t="shared" si="3"/>
        <v>108000</v>
      </c>
      <c r="J49" s="30">
        <f t="shared" si="3"/>
        <v>108000</v>
      </c>
      <c r="K49" s="30">
        <f t="shared" si="3"/>
        <v>108000</v>
      </c>
      <c r="L49" s="30">
        <f t="shared" si="3"/>
        <v>108000</v>
      </c>
      <c r="M49" s="30">
        <f t="shared" si="3"/>
        <v>108000</v>
      </c>
      <c r="N49" s="30">
        <f t="shared" si="3"/>
        <v>108000</v>
      </c>
      <c r="O49" s="30">
        <f t="shared" si="3"/>
        <v>108000</v>
      </c>
      <c r="P49" s="30">
        <f t="shared" si="3"/>
        <v>108000</v>
      </c>
      <c r="Q49" s="30">
        <f t="shared" si="3"/>
        <v>108000</v>
      </c>
      <c r="R49" s="30">
        <f t="shared" si="3"/>
        <v>108000</v>
      </c>
      <c r="S49" s="30">
        <f t="shared" si="3"/>
        <v>108000</v>
      </c>
      <c r="T49" s="30">
        <f t="shared" si="3"/>
        <v>108000</v>
      </c>
      <c r="U49" s="30">
        <f t="shared" si="3"/>
        <v>108000</v>
      </c>
      <c r="V49" s="30">
        <f t="shared" si="3"/>
        <v>108000</v>
      </c>
      <c r="W49" s="30">
        <f t="shared" si="3"/>
        <v>108000</v>
      </c>
      <c r="X49" s="30">
        <f t="shared" si="3"/>
        <v>108000</v>
      </c>
      <c r="Y49" s="30">
        <f t="shared" si="3"/>
        <v>108000</v>
      </c>
      <c r="Z49" s="30">
        <f t="shared" si="3"/>
        <v>108000</v>
      </c>
      <c r="AA49" s="30">
        <f t="shared" si="3"/>
        <v>108000</v>
      </c>
      <c r="AB49" s="21"/>
      <c r="AC49" s="21"/>
      <c r="AD49" s="21"/>
      <c r="AE49" s="21"/>
      <c r="AF49" s="21"/>
      <c r="AG49" s="21"/>
    </row>
    <row r="50" spans="2:33" ht="15" x14ac:dyDescent="0.25">
      <c r="B50" s="24" t="s">
        <v>26</v>
      </c>
      <c r="C50" s="30">
        <f>C30+C41+C42</f>
        <v>0</v>
      </c>
      <c r="D50" s="30">
        <f t="shared" ref="D50:AA50" si="4">D30+D41+D42</f>
        <v>0</v>
      </c>
      <c r="E50" s="30">
        <f>E30+E41+E42</f>
        <v>303681.81818181818</v>
      </c>
      <c r="F50" s="30">
        <f t="shared" si="4"/>
        <v>303681.81818181818</v>
      </c>
      <c r="G50" s="30">
        <f t="shared" si="4"/>
        <v>303681.81818181818</v>
      </c>
      <c r="H50" s="30">
        <f t="shared" si="4"/>
        <v>303681.81818181818</v>
      </c>
      <c r="I50" s="30">
        <f t="shared" si="4"/>
        <v>303681.81818181818</v>
      </c>
      <c r="J50" s="30">
        <f t="shared" si="4"/>
        <v>303681.81818181818</v>
      </c>
      <c r="K50" s="30">
        <f t="shared" si="4"/>
        <v>303681.81818181818</v>
      </c>
      <c r="L50" s="30">
        <f t="shared" si="4"/>
        <v>303681.81818181818</v>
      </c>
      <c r="M50" s="30">
        <f t="shared" si="4"/>
        <v>303681.81818181818</v>
      </c>
      <c r="N50" s="30">
        <f t="shared" si="4"/>
        <v>303681.81818181818</v>
      </c>
      <c r="O50" s="30">
        <f t="shared" si="4"/>
        <v>321863.63636363635</v>
      </c>
      <c r="P50" s="30">
        <f t="shared" si="4"/>
        <v>321863.63636363635</v>
      </c>
      <c r="Q50" s="30">
        <f t="shared" si="4"/>
        <v>321863.63636363635</v>
      </c>
      <c r="R50" s="30">
        <f t="shared" si="4"/>
        <v>321863.63636363635</v>
      </c>
      <c r="S50" s="30">
        <f t="shared" si="4"/>
        <v>321863.63636363635</v>
      </c>
      <c r="T50" s="30">
        <f t="shared" si="4"/>
        <v>321863.63636363635</v>
      </c>
      <c r="U50" s="30">
        <f t="shared" si="4"/>
        <v>321863.63636363635</v>
      </c>
      <c r="V50" s="30">
        <f t="shared" si="4"/>
        <v>321863.63636363635</v>
      </c>
      <c r="W50" s="30">
        <f t="shared" si="4"/>
        <v>321863.63636363635</v>
      </c>
      <c r="X50" s="30">
        <f t="shared" si="4"/>
        <v>321863.63636363635</v>
      </c>
      <c r="Y50" s="30">
        <f t="shared" si="4"/>
        <v>340045.45454545453</v>
      </c>
      <c r="Z50" s="30">
        <f t="shared" si="4"/>
        <v>340045.45454545453</v>
      </c>
      <c r="AA50" s="30">
        <f t="shared" si="4"/>
        <v>340045.45454545453</v>
      </c>
      <c r="AB50" s="21"/>
      <c r="AC50" s="21"/>
      <c r="AD50" s="21"/>
      <c r="AE50" s="21"/>
      <c r="AF50" s="21"/>
      <c r="AG50" s="21"/>
    </row>
    <row r="51" spans="2:33" ht="15" x14ac:dyDescent="0.25">
      <c r="B51" s="42" t="s">
        <v>27</v>
      </c>
      <c r="C51" s="32">
        <f>C49-C50</f>
        <v>0</v>
      </c>
      <c r="D51" s="32">
        <f t="shared" ref="D51:AA51" si="5">D49-D50</f>
        <v>0</v>
      </c>
      <c r="E51" s="32">
        <f t="shared" si="5"/>
        <v>-195681.81818181818</v>
      </c>
      <c r="F51" s="32">
        <f t="shared" si="5"/>
        <v>-195681.81818181818</v>
      </c>
      <c r="G51" s="32">
        <f t="shared" si="5"/>
        <v>-195681.81818181818</v>
      </c>
      <c r="H51" s="32">
        <f t="shared" si="5"/>
        <v>-195681.81818181818</v>
      </c>
      <c r="I51" s="32">
        <f t="shared" si="5"/>
        <v>-195681.81818181818</v>
      </c>
      <c r="J51" s="32">
        <f t="shared" si="5"/>
        <v>-195681.81818181818</v>
      </c>
      <c r="K51" s="32">
        <f t="shared" si="5"/>
        <v>-195681.81818181818</v>
      </c>
      <c r="L51" s="32">
        <f t="shared" si="5"/>
        <v>-195681.81818181818</v>
      </c>
      <c r="M51" s="32">
        <f t="shared" si="5"/>
        <v>-195681.81818181818</v>
      </c>
      <c r="N51" s="32">
        <f t="shared" si="5"/>
        <v>-195681.81818181818</v>
      </c>
      <c r="O51" s="32">
        <f t="shared" si="5"/>
        <v>-213863.63636363635</v>
      </c>
      <c r="P51" s="32">
        <f t="shared" si="5"/>
        <v>-213863.63636363635</v>
      </c>
      <c r="Q51" s="32">
        <f t="shared" si="5"/>
        <v>-213863.63636363635</v>
      </c>
      <c r="R51" s="32">
        <f t="shared" si="5"/>
        <v>-213863.63636363635</v>
      </c>
      <c r="S51" s="32">
        <f t="shared" si="5"/>
        <v>-213863.63636363635</v>
      </c>
      <c r="T51" s="32">
        <f t="shared" si="5"/>
        <v>-213863.63636363635</v>
      </c>
      <c r="U51" s="32">
        <f t="shared" si="5"/>
        <v>-213863.63636363635</v>
      </c>
      <c r="V51" s="32">
        <f t="shared" si="5"/>
        <v>-213863.63636363635</v>
      </c>
      <c r="W51" s="32">
        <f t="shared" si="5"/>
        <v>-213863.63636363635</v>
      </c>
      <c r="X51" s="32">
        <f t="shared" si="5"/>
        <v>-213863.63636363635</v>
      </c>
      <c r="Y51" s="32">
        <f t="shared" si="5"/>
        <v>-232045.45454545453</v>
      </c>
      <c r="Z51" s="32">
        <f t="shared" si="5"/>
        <v>-232045.45454545453</v>
      </c>
      <c r="AA51" s="32">
        <f t="shared" si="5"/>
        <v>-232045.45454545453</v>
      </c>
      <c r="AB51" s="21"/>
      <c r="AC51" s="21"/>
      <c r="AD51" s="21"/>
      <c r="AE51" s="21"/>
      <c r="AF51" s="21"/>
      <c r="AG51" s="21"/>
    </row>
    <row r="52" spans="2:33" ht="15" x14ac:dyDescent="0.25">
      <c r="B52" s="24" t="s">
        <v>28</v>
      </c>
      <c r="C52" s="30">
        <f>$C219*C41</f>
        <v>0</v>
      </c>
      <c r="D52" s="30">
        <f>$C219*D41</f>
        <v>0</v>
      </c>
      <c r="E52" s="30">
        <f>$C219*E41*(założenia!$E31/(założenia!$E37-założenia!$E60))</f>
        <v>133902.04545454544</v>
      </c>
      <c r="F52" s="30">
        <f>$C219*F41*(założenia!$E31/(założenia!$E37-założenia!$E60))</f>
        <v>133902.04545454544</v>
      </c>
      <c r="G52" s="30">
        <f>$C219*G41*(założenia!$E31/(założenia!$E37-założenia!$E60))</f>
        <v>133902.04545454544</v>
      </c>
      <c r="H52" s="30">
        <f>$C219*H41*(założenia!$E31/(założenia!$E37-założenia!$E60))</f>
        <v>133902.04545454544</v>
      </c>
      <c r="I52" s="30">
        <f>$C219*I41*(założenia!$E31/(założenia!$E37-założenia!$E60))</f>
        <v>133902.04545454544</v>
      </c>
      <c r="J52" s="30">
        <f>$C219*J41*(założenia!$E31/(założenia!$E37-założenia!$E60))</f>
        <v>133902.04545454544</v>
      </c>
      <c r="K52" s="30">
        <f>$C219*K41*(założenia!$E31/(założenia!$E37-założenia!$E60))</f>
        <v>133902.04545454544</v>
      </c>
      <c r="L52" s="30">
        <f>$C219*L41*(założenia!$E31/(założenia!$E37-założenia!$E60))</f>
        <v>133902.04545454544</v>
      </c>
      <c r="M52" s="30">
        <f>$C219*M41*(założenia!$E31/(założenia!$E37-założenia!$E60))</f>
        <v>133902.04545454544</v>
      </c>
      <c r="N52" s="30">
        <f>$C219*N41*(założenia!$E31/(założenia!$E37-założenia!$E60))</f>
        <v>133902.04545454544</v>
      </c>
      <c r="O52" s="30">
        <f>$C219*O41*(założenia!$E31/(założenia!$E37-założenia!$E60))</f>
        <v>133902.04545454544</v>
      </c>
      <c r="P52" s="30">
        <f>$C219*P41*(założenia!$E31/(założenia!$E37-założenia!$E60))</f>
        <v>133902.04545454544</v>
      </c>
      <c r="Q52" s="30">
        <f>$C219*Q41*(założenia!$E31/(założenia!$E37-założenia!$E60))</f>
        <v>133902.04545454544</v>
      </c>
      <c r="R52" s="30">
        <f>$C219*R41*(założenia!$E31/(założenia!$E37-założenia!$E60))</f>
        <v>133902.04545454544</v>
      </c>
      <c r="S52" s="30">
        <f>$C219*S41*(założenia!$E31/(założenia!$E37-założenia!$E60))</f>
        <v>133902.04545454544</v>
      </c>
      <c r="T52" s="30">
        <f>$C219*T41*(założenia!$E31/(założenia!$E37-założenia!$E60))</f>
        <v>133902.04545454544</v>
      </c>
      <c r="U52" s="30">
        <f>$C219*U41*(założenia!$E31/(założenia!$E37-założenia!$E60))</f>
        <v>133902.04545454544</v>
      </c>
      <c r="V52" s="30">
        <f>$C219*V41*(założenia!$E31/(założenia!$E37-założenia!$E60))</f>
        <v>133902.04545454544</v>
      </c>
      <c r="W52" s="30">
        <f>$C219*W41*(założenia!$E31/(założenia!$E37-założenia!$E60))</f>
        <v>133902.04545454544</v>
      </c>
      <c r="X52" s="30">
        <f>$C219*X41*(założenia!$E31/(założenia!$E37-założenia!$E60))</f>
        <v>133902.04545454544</v>
      </c>
      <c r="Y52" s="30">
        <f>$C219*Y41*(założenia!$E31/(założenia!$E37-założenia!$E60))</f>
        <v>133902.04545454544</v>
      </c>
      <c r="Z52" s="30">
        <f>$C219*Z41*(założenia!$E31/(założenia!$E37-założenia!$E60))</f>
        <v>133902.04545454544</v>
      </c>
      <c r="AA52" s="30">
        <f>$C219*AA41*(założenia!$E31/(założenia!$E37-założenia!$E60))</f>
        <v>133902.04545454544</v>
      </c>
      <c r="AB52" s="21"/>
      <c r="AC52" s="21"/>
      <c r="AD52" s="21"/>
      <c r="AE52" s="21"/>
      <c r="AF52" s="21"/>
      <c r="AG52" s="21"/>
    </row>
    <row r="53" spans="2:33" ht="15" x14ac:dyDescent="0.25">
      <c r="B53" s="24" t="s">
        <v>29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21"/>
      <c r="AC53" s="21"/>
      <c r="AD53" s="21"/>
      <c r="AE53" s="21"/>
      <c r="AF53" s="21"/>
      <c r="AG53" s="21"/>
    </row>
    <row r="54" spans="2:33" ht="30" x14ac:dyDescent="0.25">
      <c r="B54" s="42" t="s">
        <v>30</v>
      </c>
      <c r="C54" s="32">
        <f>C51+C52-C53</f>
        <v>0</v>
      </c>
      <c r="D54" s="32">
        <f t="shared" ref="D54:AA54" si="6">D51+D52-D53</f>
        <v>0</v>
      </c>
      <c r="E54" s="32">
        <f t="shared" si="6"/>
        <v>-61779.772727272735</v>
      </c>
      <c r="F54" s="32">
        <f t="shared" si="6"/>
        <v>-61779.772727272735</v>
      </c>
      <c r="G54" s="32">
        <f t="shared" si="6"/>
        <v>-61779.772727272735</v>
      </c>
      <c r="H54" s="32">
        <f t="shared" si="6"/>
        <v>-61779.772727272735</v>
      </c>
      <c r="I54" s="32">
        <f t="shared" si="6"/>
        <v>-61779.772727272735</v>
      </c>
      <c r="J54" s="32">
        <f t="shared" si="6"/>
        <v>-61779.772727272735</v>
      </c>
      <c r="K54" s="32">
        <f t="shared" si="6"/>
        <v>-61779.772727272735</v>
      </c>
      <c r="L54" s="32">
        <f t="shared" si="6"/>
        <v>-61779.772727272735</v>
      </c>
      <c r="M54" s="32">
        <f t="shared" si="6"/>
        <v>-61779.772727272735</v>
      </c>
      <c r="N54" s="32">
        <f t="shared" si="6"/>
        <v>-61779.772727272735</v>
      </c>
      <c r="O54" s="32">
        <f t="shared" si="6"/>
        <v>-79961.590909090912</v>
      </c>
      <c r="P54" s="32">
        <f t="shared" si="6"/>
        <v>-79961.590909090912</v>
      </c>
      <c r="Q54" s="32">
        <f t="shared" si="6"/>
        <v>-79961.590909090912</v>
      </c>
      <c r="R54" s="32">
        <f t="shared" si="6"/>
        <v>-79961.590909090912</v>
      </c>
      <c r="S54" s="32">
        <f t="shared" si="6"/>
        <v>-79961.590909090912</v>
      </c>
      <c r="T54" s="32">
        <f t="shared" si="6"/>
        <v>-79961.590909090912</v>
      </c>
      <c r="U54" s="32">
        <f t="shared" si="6"/>
        <v>-79961.590909090912</v>
      </c>
      <c r="V54" s="32">
        <f t="shared" si="6"/>
        <v>-79961.590909090912</v>
      </c>
      <c r="W54" s="32">
        <f t="shared" si="6"/>
        <v>-79961.590909090912</v>
      </c>
      <c r="X54" s="32">
        <f t="shared" si="6"/>
        <v>-79961.590909090912</v>
      </c>
      <c r="Y54" s="32">
        <f t="shared" si="6"/>
        <v>-98143.409090909088</v>
      </c>
      <c r="Z54" s="32">
        <f t="shared" si="6"/>
        <v>-98143.409090909088</v>
      </c>
      <c r="AA54" s="32">
        <f t="shared" si="6"/>
        <v>-98143.409090909088</v>
      </c>
      <c r="AB54" s="21"/>
      <c r="AC54" s="21"/>
      <c r="AD54" s="21"/>
      <c r="AE54" s="21"/>
      <c r="AF54" s="21"/>
      <c r="AG54" s="21"/>
    </row>
    <row r="55" spans="2:33" ht="15" x14ac:dyDescent="0.25">
      <c r="B55" s="24" t="s">
        <v>31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21"/>
      <c r="AC55" s="21"/>
      <c r="AD55" s="21"/>
      <c r="AE55" s="21"/>
      <c r="AF55" s="21"/>
      <c r="AG55" s="21"/>
    </row>
    <row r="56" spans="2:33" ht="15" x14ac:dyDescent="0.25">
      <c r="B56" s="24" t="s">
        <v>32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21"/>
      <c r="AC56" s="21"/>
      <c r="AD56" s="21"/>
      <c r="AE56" s="21"/>
      <c r="AF56" s="21"/>
      <c r="AG56" s="21"/>
    </row>
    <row r="57" spans="2:33" ht="30" x14ac:dyDescent="0.25">
      <c r="B57" s="42" t="s">
        <v>33</v>
      </c>
      <c r="C57" s="32">
        <f>C54+C55-C56</f>
        <v>0</v>
      </c>
      <c r="D57" s="32">
        <f t="shared" ref="D57:AA57" si="7">D54+D55-D56</f>
        <v>0</v>
      </c>
      <c r="E57" s="32">
        <f t="shared" si="7"/>
        <v>-61779.772727272735</v>
      </c>
      <c r="F57" s="32">
        <f t="shared" si="7"/>
        <v>-61779.772727272735</v>
      </c>
      <c r="G57" s="32">
        <f t="shared" si="7"/>
        <v>-61779.772727272735</v>
      </c>
      <c r="H57" s="32">
        <f t="shared" si="7"/>
        <v>-61779.772727272735</v>
      </c>
      <c r="I57" s="32">
        <f t="shared" si="7"/>
        <v>-61779.772727272735</v>
      </c>
      <c r="J57" s="32">
        <f t="shared" si="7"/>
        <v>-61779.772727272735</v>
      </c>
      <c r="K57" s="32">
        <f t="shared" si="7"/>
        <v>-61779.772727272735</v>
      </c>
      <c r="L57" s="32">
        <f t="shared" si="7"/>
        <v>-61779.772727272735</v>
      </c>
      <c r="M57" s="32">
        <f t="shared" si="7"/>
        <v>-61779.772727272735</v>
      </c>
      <c r="N57" s="32">
        <f t="shared" si="7"/>
        <v>-61779.772727272735</v>
      </c>
      <c r="O57" s="32">
        <f t="shared" si="7"/>
        <v>-79961.590909090912</v>
      </c>
      <c r="P57" s="32">
        <f t="shared" si="7"/>
        <v>-79961.590909090912</v>
      </c>
      <c r="Q57" s="32">
        <f t="shared" si="7"/>
        <v>-79961.590909090912</v>
      </c>
      <c r="R57" s="32">
        <f t="shared" si="7"/>
        <v>-79961.590909090912</v>
      </c>
      <c r="S57" s="32">
        <f t="shared" si="7"/>
        <v>-79961.590909090912</v>
      </c>
      <c r="T57" s="32">
        <f t="shared" si="7"/>
        <v>-79961.590909090912</v>
      </c>
      <c r="U57" s="32">
        <f t="shared" si="7"/>
        <v>-79961.590909090912</v>
      </c>
      <c r="V57" s="32">
        <f t="shared" si="7"/>
        <v>-79961.590909090912</v>
      </c>
      <c r="W57" s="32">
        <f t="shared" si="7"/>
        <v>-79961.590909090912</v>
      </c>
      <c r="X57" s="32">
        <f t="shared" si="7"/>
        <v>-79961.590909090912</v>
      </c>
      <c r="Y57" s="32">
        <f t="shared" si="7"/>
        <v>-98143.409090909088</v>
      </c>
      <c r="Z57" s="32">
        <f t="shared" si="7"/>
        <v>-98143.409090909088</v>
      </c>
      <c r="AA57" s="32">
        <f t="shared" si="7"/>
        <v>-98143.409090909088</v>
      </c>
      <c r="AB57" s="21"/>
      <c r="AC57" s="21"/>
      <c r="AD57" s="21"/>
      <c r="AE57" s="21"/>
      <c r="AF57" s="21"/>
      <c r="AG57" s="21"/>
    </row>
    <row r="58" spans="2:33" ht="45" x14ac:dyDescent="0.25">
      <c r="B58" s="24" t="s">
        <v>34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21"/>
      <c r="AC58" s="21"/>
      <c r="AD58" s="21"/>
      <c r="AE58" s="21"/>
      <c r="AF58" s="21"/>
      <c r="AG58" s="21"/>
    </row>
    <row r="59" spans="2:33" ht="15" x14ac:dyDescent="0.25">
      <c r="B59" s="42" t="s">
        <v>35</v>
      </c>
      <c r="C59" s="32">
        <f>C57+C58</f>
        <v>0</v>
      </c>
      <c r="D59" s="32">
        <f t="shared" ref="D59:AA59" si="8">D57+D58</f>
        <v>0</v>
      </c>
      <c r="E59" s="32">
        <f t="shared" si="8"/>
        <v>-61779.772727272735</v>
      </c>
      <c r="F59" s="32">
        <f t="shared" si="8"/>
        <v>-61779.772727272735</v>
      </c>
      <c r="G59" s="32">
        <f t="shared" si="8"/>
        <v>-61779.772727272735</v>
      </c>
      <c r="H59" s="32">
        <f t="shared" si="8"/>
        <v>-61779.772727272735</v>
      </c>
      <c r="I59" s="32">
        <f t="shared" si="8"/>
        <v>-61779.772727272735</v>
      </c>
      <c r="J59" s="32">
        <f t="shared" si="8"/>
        <v>-61779.772727272735</v>
      </c>
      <c r="K59" s="32">
        <f t="shared" si="8"/>
        <v>-61779.772727272735</v>
      </c>
      <c r="L59" s="32">
        <f t="shared" si="8"/>
        <v>-61779.772727272735</v>
      </c>
      <c r="M59" s="32">
        <f t="shared" si="8"/>
        <v>-61779.772727272735</v>
      </c>
      <c r="N59" s="32">
        <f t="shared" si="8"/>
        <v>-61779.772727272735</v>
      </c>
      <c r="O59" s="32">
        <f t="shared" si="8"/>
        <v>-79961.590909090912</v>
      </c>
      <c r="P59" s="32">
        <f t="shared" si="8"/>
        <v>-79961.590909090912</v>
      </c>
      <c r="Q59" s="32">
        <f t="shared" si="8"/>
        <v>-79961.590909090912</v>
      </c>
      <c r="R59" s="32">
        <f t="shared" si="8"/>
        <v>-79961.590909090912</v>
      </c>
      <c r="S59" s="32">
        <f t="shared" si="8"/>
        <v>-79961.590909090912</v>
      </c>
      <c r="T59" s="32">
        <f t="shared" si="8"/>
        <v>-79961.590909090912</v>
      </c>
      <c r="U59" s="32">
        <f t="shared" si="8"/>
        <v>-79961.590909090912</v>
      </c>
      <c r="V59" s="32">
        <f t="shared" si="8"/>
        <v>-79961.590909090912</v>
      </c>
      <c r="W59" s="32">
        <f t="shared" si="8"/>
        <v>-79961.590909090912</v>
      </c>
      <c r="X59" s="32">
        <f t="shared" si="8"/>
        <v>-79961.590909090912</v>
      </c>
      <c r="Y59" s="32">
        <f t="shared" si="8"/>
        <v>-98143.409090909088</v>
      </c>
      <c r="Z59" s="32">
        <f t="shared" si="8"/>
        <v>-98143.409090909088</v>
      </c>
      <c r="AA59" s="32">
        <f t="shared" si="8"/>
        <v>-98143.409090909088</v>
      </c>
      <c r="AB59" s="21"/>
      <c r="AC59" s="21"/>
      <c r="AD59" s="21"/>
      <c r="AE59" s="21"/>
      <c r="AF59" s="21"/>
      <c r="AG59" s="21"/>
    </row>
    <row r="60" spans="2:33" ht="30" x14ac:dyDescent="0.25">
      <c r="B60" s="24" t="s">
        <v>36</v>
      </c>
      <c r="C60" s="30">
        <f>ROUND(IF(C59&gt;0,C59*0,0),0)</f>
        <v>0</v>
      </c>
      <c r="D60" s="30">
        <f t="shared" ref="D60:AA60" si="9">ROUND(IF(D59&gt;0,D59*0,0),0)</f>
        <v>0</v>
      </c>
      <c r="E60" s="30">
        <f t="shared" si="9"/>
        <v>0</v>
      </c>
      <c r="F60" s="30">
        <f t="shared" si="9"/>
        <v>0</v>
      </c>
      <c r="G60" s="30">
        <f t="shared" si="9"/>
        <v>0</v>
      </c>
      <c r="H60" s="30">
        <f t="shared" si="9"/>
        <v>0</v>
      </c>
      <c r="I60" s="30">
        <f t="shared" si="9"/>
        <v>0</v>
      </c>
      <c r="J60" s="30">
        <f t="shared" si="9"/>
        <v>0</v>
      </c>
      <c r="K60" s="30">
        <f t="shared" si="9"/>
        <v>0</v>
      </c>
      <c r="L60" s="30">
        <f t="shared" si="9"/>
        <v>0</v>
      </c>
      <c r="M60" s="30">
        <f t="shared" si="9"/>
        <v>0</v>
      </c>
      <c r="N60" s="30">
        <f t="shared" si="9"/>
        <v>0</v>
      </c>
      <c r="O60" s="30">
        <f t="shared" si="9"/>
        <v>0</v>
      </c>
      <c r="P60" s="30">
        <f t="shared" si="9"/>
        <v>0</v>
      </c>
      <c r="Q60" s="30">
        <f t="shared" si="9"/>
        <v>0</v>
      </c>
      <c r="R60" s="30">
        <f t="shared" si="9"/>
        <v>0</v>
      </c>
      <c r="S60" s="30">
        <f t="shared" si="9"/>
        <v>0</v>
      </c>
      <c r="T60" s="30">
        <f t="shared" si="9"/>
        <v>0</v>
      </c>
      <c r="U60" s="30">
        <f t="shared" si="9"/>
        <v>0</v>
      </c>
      <c r="V60" s="30">
        <f t="shared" si="9"/>
        <v>0</v>
      </c>
      <c r="W60" s="30">
        <f t="shared" si="9"/>
        <v>0</v>
      </c>
      <c r="X60" s="30">
        <f t="shared" si="9"/>
        <v>0</v>
      </c>
      <c r="Y60" s="30">
        <f t="shared" si="9"/>
        <v>0</v>
      </c>
      <c r="Z60" s="30">
        <f t="shared" si="9"/>
        <v>0</v>
      </c>
      <c r="AA60" s="30">
        <f t="shared" si="9"/>
        <v>0</v>
      </c>
      <c r="AB60" s="21"/>
      <c r="AC60" s="21"/>
      <c r="AD60" s="21"/>
      <c r="AE60" s="21"/>
      <c r="AF60" s="21"/>
      <c r="AG60" s="21"/>
    </row>
    <row r="61" spans="2:33" ht="15" x14ac:dyDescent="0.25">
      <c r="B61" s="42" t="s">
        <v>37</v>
      </c>
      <c r="C61" s="32">
        <f>C59-C60</f>
        <v>0</v>
      </c>
      <c r="D61" s="32">
        <f t="shared" ref="D61:AA61" si="10">D59-D60</f>
        <v>0</v>
      </c>
      <c r="E61" s="32">
        <f t="shared" si="10"/>
        <v>-61779.772727272735</v>
      </c>
      <c r="F61" s="32">
        <f t="shared" si="10"/>
        <v>-61779.772727272735</v>
      </c>
      <c r="G61" s="32">
        <f t="shared" si="10"/>
        <v>-61779.772727272735</v>
      </c>
      <c r="H61" s="32">
        <f t="shared" si="10"/>
        <v>-61779.772727272735</v>
      </c>
      <c r="I61" s="32">
        <f t="shared" si="10"/>
        <v>-61779.772727272735</v>
      </c>
      <c r="J61" s="32">
        <f t="shared" si="10"/>
        <v>-61779.772727272735</v>
      </c>
      <c r="K61" s="32">
        <f t="shared" si="10"/>
        <v>-61779.772727272735</v>
      </c>
      <c r="L61" s="32">
        <f t="shared" si="10"/>
        <v>-61779.772727272735</v>
      </c>
      <c r="M61" s="32">
        <f t="shared" si="10"/>
        <v>-61779.772727272735</v>
      </c>
      <c r="N61" s="32">
        <f t="shared" si="10"/>
        <v>-61779.772727272735</v>
      </c>
      <c r="O61" s="32">
        <f t="shared" si="10"/>
        <v>-79961.590909090912</v>
      </c>
      <c r="P61" s="32">
        <f t="shared" si="10"/>
        <v>-79961.590909090912</v>
      </c>
      <c r="Q61" s="32">
        <f t="shared" si="10"/>
        <v>-79961.590909090912</v>
      </c>
      <c r="R61" s="32">
        <f t="shared" si="10"/>
        <v>-79961.590909090912</v>
      </c>
      <c r="S61" s="32">
        <f t="shared" si="10"/>
        <v>-79961.590909090912</v>
      </c>
      <c r="T61" s="32">
        <f t="shared" si="10"/>
        <v>-79961.590909090912</v>
      </c>
      <c r="U61" s="32">
        <f t="shared" si="10"/>
        <v>-79961.590909090912</v>
      </c>
      <c r="V61" s="32">
        <f t="shared" si="10"/>
        <v>-79961.590909090912</v>
      </c>
      <c r="W61" s="32">
        <f t="shared" si="10"/>
        <v>-79961.590909090912</v>
      </c>
      <c r="X61" s="32">
        <f t="shared" si="10"/>
        <v>-79961.590909090912</v>
      </c>
      <c r="Y61" s="32">
        <f t="shared" si="10"/>
        <v>-98143.409090909088</v>
      </c>
      <c r="Z61" s="32">
        <f t="shared" si="10"/>
        <v>-98143.409090909088</v>
      </c>
      <c r="AA61" s="32">
        <f t="shared" si="10"/>
        <v>-98143.409090909088</v>
      </c>
      <c r="AB61" s="21"/>
      <c r="AC61" s="21"/>
      <c r="AD61" s="21"/>
      <c r="AE61" s="21"/>
      <c r="AF61" s="21"/>
      <c r="AG61" s="21"/>
    </row>
    <row r="62" spans="2:33" ht="15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</row>
    <row r="63" spans="2:33" s="10" customFormat="1" ht="15" x14ac:dyDescent="0.25">
      <c r="B63" s="20" t="s">
        <v>185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2:33" s="10" customFormat="1" ht="15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2:33" s="10" customFormat="1" ht="15" x14ac:dyDescent="0.25">
      <c r="B65" s="20" t="s">
        <v>168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2:33" s="10" customFormat="1" ht="15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2:33" s="10" customFormat="1" ht="15" x14ac:dyDescent="0.25">
      <c r="B67" s="20" t="s">
        <v>186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2:33" s="10" customFormat="1" ht="15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2:33" s="10" customFormat="1" ht="15" x14ac:dyDescent="0.25">
      <c r="B69" s="20" t="s">
        <v>168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2:33" s="10" customFormat="1" ht="15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2:33" ht="15" x14ac:dyDescent="0.25">
      <c r="B71" s="20" t="s">
        <v>187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2:33" ht="15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2:33" ht="30" x14ac:dyDescent="0.25">
      <c r="B73" s="22" t="s">
        <v>158</v>
      </c>
      <c r="C73" s="23" t="str">
        <f>założenia!C17</f>
        <v>Rok n
2015</v>
      </c>
      <c r="D73" s="23" t="str">
        <f>założenia!D17</f>
        <v>Rok n+1
2016</v>
      </c>
      <c r="E73" s="23" t="str">
        <f>założenia!E17</f>
        <v>Rok n+2
2017</v>
      </c>
      <c r="F73" s="23" t="str">
        <f>założenia!F17</f>
        <v>Rok n+3
2018</v>
      </c>
      <c r="G73" s="23" t="str">
        <f>założenia!G17</f>
        <v>Rok n+4
2019</v>
      </c>
      <c r="H73" s="23" t="str">
        <f>założenia!H17</f>
        <v>Rok n+5
2020</v>
      </c>
      <c r="I73" s="23" t="str">
        <f>założenia!I17</f>
        <v>Rok n+6
2021</v>
      </c>
      <c r="J73" s="23" t="str">
        <f>założenia!J17</f>
        <v>Rok n+7
2022</v>
      </c>
      <c r="K73" s="23" t="str">
        <f>założenia!K17</f>
        <v>Rok n+8
2023</v>
      </c>
      <c r="L73" s="23" t="str">
        <f>założenia!L17</f>
        <v>Rok n+9
2024</v>
      </c>
      <c r="M73" s="23" t="str">
        <f>założenia!M17</f>
        <v>Rok n+10
2025</v>
      </c>
      <c r="N73" s="23" t="str">
        <f>założenia!N17</f>
        <v>Rok n+11
2026</v>
      </c>
      <c r="O73" s="23" t="str">
        <f>założenia!O17</f>
        <v>Rok n+12
2027</v>
      </c>
      <c r="P73" s="23" t="str">
        <f>założenia!P17</f>
        <v>Rok n+13
2028</v>
      </c>
      <c r="Q73" s="23" t="str">
        <f>założenia!Q17</f>
        <v>Rok n+14
2029</v>
      </c>
      <c r="R73" s="23" t="str">
        <f>założenia!R17</f>
        <v>Rok n+15
2030</v>
      </c>
      <c r="S73" s="23" t="str">
        <f>założenia!S17</f>
        <v>Rok n+16
2031</v>
      </c>
      <c r="T73" s="23" t="str">
        <f>założenia!T17</f>
        <v>Rok n+17
2032</v>
      </c>
      <c r="U73" s="23" t="str">
        <f>założenia!U17</f>
        <v>Rok n+18
2033</v>
      </c>
      <c r="V73" s="23" t="str">
        <f>założenia!V17</f>
        <v>Rok n+19
2034</v>
      </c>
      <c r="W73" s="23" t="str">
        <f>założenia!W17</f>
        <v>Rok n+20
2035</v>
      </c>
      <c r="X73" s="23" t="str">
        <f>założenia!X17</f>
        <v>Rok n+21
2036</v>
      </c>
      <c r="Y73" s="23" t="str">
        <f>założenia!Y17</f>
        <v>Rok n+22
2037</v>
      </c>
      <c r="Z73" s="23" t="str">
        <f>założenia!Z17</f>
        <v>Rok n+23
2038</v>
      </c>
      <c r="AA73" s="23" t="str">
        <f>założenia!AA17</f>
        <v>Rok n+24
2039</v>
      </c>
      <c r="AB73" s="21"/>
      <c r="AC73" s="21"/>
      <c r="AD73" s="21"/>
      <c r="AE73" s="21"/>
      <c r="AF73" s="21"/>
      <c r="AG73" s="21"/>
    </row>
    <row r="74" spans="2:33" ht="15" x14ac:dyDescent="0.25">
      <c r="B74" s="42" t="s">
        <v>38</v>
      </c>
      <c r="C74" s="32">
        <f>C75+C76+C77+C78+C79</f>
        <v>123000</v>
      </c>
      <c r="D74" s="32">
        <f t="shared" ref="D74:AA74" si="11">D75+D76+D77+D78+D79</f>
        <v>8041500</v>
      </c>
      <c r="E74" s="32">
        <f t="shared" si="11"/>
        <v>7797818.1818181816</v>
      </c>
      <c r="F74" s="32">
        <f t="shared" si="11"/>
        <v>7554136.3636363633</v>
      </c>
      <c r="G74" s="32">
        <f t="shared" si="11"/>
        <v>7310454.5454545449</v>
      </c>
      <c r="H74" s="32">
        <f t="shared" si="11"/>
        <v>7066772.7272727266</v>
      </c>
      <c r="I74" s="32">
        <f t="shared" si="11"/>
        <v>6823090.9090909082</v>
      </c>
      <c r="J74" s="32">
        <f t="shared" si="11"/>
        <v>6579409.0909090899</v>
      </c>
      <c r="K74" s="32">
        <f t="shared" si="11"/>
        <v>6335727.2727272715</v>
      </c>
      <c r="L74" s="32">
        <f t="shared" si="11"/>
        <v>6092045.4545454532</v>
      </c>
      <c r="M74" s="32">
        <f t="shared" si="11"/>
        <v>5848363.6363636348</v>
      </c>
      <c r="N74" s="32">
        <f t="shared" si="11"/>
        <v>6204681.8181818165</v>
      </c>
      <c r="O74" s="32">
        <f t="shared" si="11"/>
        <v>5942818.1818181798</v>
      </c>
      <c r="P74" s="32">
        <f t="shared" si="11"/>
        <v>5680954.5454545431</v>
      </c>
      <c r="Q74" s="32">
        <f t="shared" si="11"/>
        <v>5419090.9090909064</v>
      </c>
      <c r="R74" s="32">
        <f t="shared" si="11"/>
        <v>5157227.2727272697</v>
      </c>
      <c r="S74" s="32">
        <f t="shared" si="11"/>
        <v>4895363.636363633</v>
      </c>
      <c r="T74" s="32">
        <f t="shared" si="11"/>
        <v>4633499.9999999963</v>
      </c>
      <c r="U74" s="32">
        <f t="shared" si="11"/>
        <v>4371636.3636363596</v>
      </c>
      <c r="V74" s="32">
        <f t="shared" si="11"/>
        <v>4109772.7272727229</v>
      </c>
      <c r="W74" s="32">
        <f t="shared" si="11"/>
        <v>3847909.0909090862</v>
      </c>
      <c r="X74" s="32">
        <f t="shared" si="11"/>
        <v>4186045.4545454495</v>
      </c>
      <c r="Y74" s="32">
        <f t="shared" si="11"/>
        <v>3905999.9999999949</v>
      </c>
      <c r="Z74" s="32">
        <f t="shared" si="11"/>
        <v>3625954.5454545403</v>
      </c>
      <c r="AA74" s="32">
        <f t="shared" si="11"/>
        <v>3345909.0909090857</v>
      </c>
      <c r="AB74" s="21"/>
      <c r="AC74" s="21"/>
      <c r="AD74" s="21"/>
      <c r="AE74" s="21"/>
      <c r="AF74" s="21"/>
      <c r="AG74" s="21"/>
    </row>
    <row r="75" spans="2:33" ht="15" x14ac:dyDescent="0.25">
      <c r="B75" s="24" t="s">
        <v>39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21"/>
      <c r="AC75" s="21"/>
      <c r="AD75" s="21"/>
      <c r="AE75" s="21"/>
      <c r="AF75" s="21"/>
      <c r="AG75" s="21"/>
    </row>
    <row r="76" spans="2:33" ht="15" x14ac:dyDescent="0.25">
      <c r="B76" s="24" t="s">
        <v>40</v>
      </c>
      <c r="C76" s="30">
        <f t="shared" ref="C76:AA76" si="12">C43</f>
        <v>123000</v>
      </c>
      <c r="D76" s="30">
        <f t="shared" si="12"/>
        <v>8041500</v>
      </c>
      <c r="E76" s="30">
        <f t="shared" si="12"/>
        <v>7797818.1818181816</v>
      </c>
      <c r="F76" s="30">
        <f t="shared" si="12"/>
        <v>7554136.3636363633</v>
      </c>
      <c r="G76" s="30">
        <f t="shared" si="12"/>
        <v>7310454.5454545449</v>
      </c>
      <c r="H76" s="30">
        <f t="shared" si="12"/>
        <v>7066772.7272727266</v>
      </c>
      <c r="I76" s="30">
        <f t="shared" si="12"/>
        <v>6823090.9090909082</v>
      </c>
      <c r="J76" s="30">
        <f t="shared" si="12"/>
        <v>6579409.0909090899</v>
      </c>
      <c r="K76" s="30">
        <f t="shared" si="12"/>
        <v>6335727.2727272715</v>
      </c>
      <c r="L76" s="30">
        <f t="shared" si="12"/>
        <v>6092045.4545454532</v>
      </c>
      <c r="M76" s="30">
        <f t="shared" si="12"/>
        <v>5848363.6363636348</v>
      </c>
      <c r="N76" s="30">
        <f t="shared" si="12"/>
        <v>6204681.8181818165</v>
      </c>
      <c r="O76" s="30">
        <f t="shared" si="12"/>
        <v>5942818.1818181798</v>
      </c>
      <c r="P76" s="30">
        <f t="shared" si="12"/>
        <v>5680954.5454545431</v>
      </c>
      <c r="Q76" s="30">
        <f t="shared" si="12"/>
        <v>5419090.9090909064</v>
      </c>
      <c r="R76" s="30">
        <f t="shared" si="12"/>
        <v>5157227.2727272697</v>
      </c>
      <c r="S76" s="30">
        <f t="shared" si="12"/>
        <v>4895363.636363633</v>
      </c>
      <c r="T76" s="30">
        <f t="shared" si="12"/>
        <v>4633499.9999999963</v>
      </c>
      <c r="U76" s="30">
        <f t="shared" si="12"/>
        <v>4371636.3636363596</v>
      </c>
      <c r="V76" s="30">
        <f t="shared" si="12"/>
        <v>4109772.7272727229</v>
      </c>
      <c r="W76" s="30">
        <f t="shared" si="12"/>
        <v>3847909.0909090862</v>
      </c>
      <c r="X76" s="30">
        <f t="shared" si="12"/>
        <v>4186045.4545454495</v>
      </c>
      <c r="Y76" s="30">
        <f t="shared" si="12"/>
        <v>3905999.9999999949</v>
      </c>
      <c r="Z76" s="30">
        <f t="shared" si="12"/>
        <v>3625954.5454545403</v>
      </c>
      <c r="AA76" s="30">
        <f t="shared" si="12"/>
        <v>3345909.0909090857</v>
      </c>
      <c r="AB76" s="21"/>
      <c r="AC76" s="21"/>
      <c r="AD76" s="21"/>
      <c r="AE76" s="21"/>
      <c r="AF76" s="21"/>
      <c r="AG76" s="21"/>
    </row>
    <row r="77" spans="2:33" ht="15" x14ac:dyDescent="0.25">
      <c r="B77" s="24" t="s">
        <v>41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1"/>
      <c r="AC77" s="21"/>
      <c r="AD77" s="21"/>
      <c r="AE77" s="21"/>
      <c r="AF77" s="21"/>
      <c r="AG77" s="21"/>
    </row>
    <row r="78" spans="2:33" ht="15" x14ac:dyDescent="0.25">
      <c r="B78" s="24" t="s">
        <v>42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21"/>
      <c r="AC78" s="21"/>
      <c r="AD78" s="21"/>
      <c r="AE78" s="21"/>
      <c r="AF78" s="21"/>
      <c r="AG78" s="21"/>
    </row>
    <row r="79" spans="2:33" ht="30" x14ac:dyDescent="0.25">
      <c r="B79" s="24" t="s">
        <v>43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21"/>
      <c r="AC79" s="21"/>
      <c r="AD79" s="21"/>
      <c r="AE79" s="21"/>
      <c r="AF79" s="21"/>
      <c r="AG79" s="21"/>
    </row>
    <row r="80" spans="2:33" ht="15" x14ac:dyDescent="0.25">
      <c r="B80" s="42" t="s">
        <v>44</v>
      </c>
      <c r="C80" s="32">
        <f>C81+C82+C83+C84</f>
        <v>-49815</v>
      </c>
      <c r="D80" s="32">
        <f t="shared" ref="D80:AA80" si="13">D81+D82+D83+D84</f>
        <v>-3622732.5</v>
      </c>
      <c r="E80" s="32">
        <f t="shared" si="13"/>
        <v>-3564347.8846153845</v>
      </c>
      <c r="F80" s="32">
        <f t="shared" si="13"/>
        <v>-3516347.8846153845</v>
      </c>
      <c r="G80" s="32">
        <f t="shared" si="13"/>
        <v>-3468347.8846153845</v>
      </c>
      <c r="H80" s="32">
        <f t="shared" si="13"/>
        <v>-3420347.8846153845</v>
      </c>
      <c r="I80" s="32">
        <f t="shared" si="13"/>
        <v>-3372347.8846153845</v>
      </c>
      <c r="J80" s="32">
        <f t="shared" si="13"/>
        <v>-3324347.8846153845</v>
      </c>
      <c r="K80" s="32">
        <f t="shared" si="13"/>
        <v>-3276347.8846153845</v>
      </c>
      <c r="L80" s="32">
        <f t="shared" si="13"/>
        <v>-3228347.8846153845</v>
      </c>
      <c r="M80" s="32">
        <f t="shared" si="13"/>
        <v>-3180347.8846153845</v>
      </c>
      <c r="N80" s="32">
        <f t="shared" si="13"/>
        <v>-3732347.8846153845</v>
      </c>
      <c r="O80" s="32">
        <f t="shared" si="13"/>
        <v>-3684347.8846153845</v>
      </c>
      <c r="P80" s="32">
        <f t="shared" si="13"/>
        <v>-3636347.8846153845</v>
      </c>
      <c r="Q80" s="32">
        <f t="shared" si="13"/>
        <v>-3588347.8846153845</v>
      </c>
      <c r="R80" s="32">
        <f t="shared" si="13"/>
        <v>-3540347.8846153845</v>
      </c>
      <c r="S80" s="32">
        <f t="shared" si="13"/>
        <v>-3492347.8846153845</v>
      </c>
      <c r="T80" s="32">
        <f t="shared" si="13"/>
        <v>-3444347.8846153845</v>
      </c>
      <c r="U80" s="32">
        <f t="shared" si="13"/>
        <v>-3396347.8846153845</v>
      </c>
      <c r="V80" s="32">
        <f t="shared" si="13"/>
        <v>-3348347.8846153845</v>
      </c>
      <c r="W80" s="32">
        <f t="shared" si="13"/>
        <v>-3300347.8846153845</v>
      </c>
      <c r="X80" s="32">
        <f t="shared" si="13"/>
        <v>-3852347.8846153845</v>
      </c>
      <c r="Y80" s="32">
        <f t="shared" si="13"/>
        <v>-3804347.8846153845</v>
      </c>
      <c r="Z80" s="32">
        <f t="shared" si="13"/>
        <v>-3756347.8846153845</v>
      </c>
      <c r="AA80" s="32">
        <f t="shared" si="13"/>
        <v>-3708347.8846153845</v>
      </c>
      <c r="AB80" s="21"/>
      <c r="AC80" s="21"/>
      <c r="AD80" s="21"/>
      <c r="AE80" s="21"/>
      <c r="AF80" s="21"/>
      <c r="AG80" s="21"/>
    </row>
    <row r="81" spans="2:33" ht="15" x14ac:dyDescent="0.25">
      <c r="B81" s="24" t="s">
        <v>45</v>
      </c>
      <c r="C81" s="30">
        <v>0</v>
      </c>
      <c r="D81" s="30">
        <v>0</v>
      </c>
      <c r="E81" s="30">
        <f>E15/365*założenia!$C122/(założenia!$C98/365)</f>
        <v>259.61538461538458</v>
      </c>
      <c r="F81" s="30">
        <f>F15/365*założenia!$C122/(założenia!$C98/365)</f>
        <v>259.61538461538458</v>
      </c>
      <c r="G81" s="30">
        <f>G15/365*założenia!$C122/(założenia!$C98/365)</f>
        <v>259.61538461538458</v>
      </c>
      <c r="H81" s="30">
        <f>H15/365*założenia!$C122/(założenia!$C98/365)</f>
        <v>259.61538461538458</v>
      </c>
      <c r="I81" s="30">
        <f>I15/365*założenia!$C122/(założenia!$C98/365)</f>
        <v>259.61538461538458</v>
      </c>
      <c r="J81" s="30">
        <f>J15/365*założenia!$C122/(założenia!$C98/365)</f>
        <v>259.61538461538458</v>
      </c>
      <c r="K81" s="30">
        <f>K15/365*założenia!$C122/(założenia!$C98/365)</f>
        <v>259.61538461538458</v>
      </c>
      <c r="L81" s="30">
        <f>L15/365*założenia!$C122/(założenia!$C98/365)</f>
        <v>259.61538461538458</v>
      </c>
      <c r="M81" s="30">
        <f>M15/365*założenia!$C122/(założenia!$C98/365)</f>
        <v>259.61538461538458</v>
      </c>
      <c r="N81" s="30">
        <f>N15/365*założenia!$C122/(założenia!$C98/365)</f>
        <v>259.61538461538458</v>
      </c>
      <c r="O81" s="30">
        <f>O15/365*założenia!$C122/(założenia!$C98/365)</f>
        <v>259.61538461538458</v>
      </c>
      <c r="P81" s="30">
        <f>P15/365*założenia!$C122/(założenia!$C98/365)</f>
        <v>259.61538461538458</v>
      </c>
      <c r="Q81" s="30">
        <f>Q15/365*założenia!$C122/(założenia!$C98/365)</f>
        <v>259.61538461538458</v>
      </c>
      <c r="R81" s="30">
        <f>R15/365*założenia!$C122/(założenia!$C98/365)</f>
        <v>259.61538461538458</v>
      </c>
      <c r="S81" s="30">
        <f>S15/365*założenia!$C122/(założenia!$C98/365)</f>
        <v>259.61538461538458</v>
      </c>
      <c r="T81" s="30">
        <f>T15/365*założenia!$C122/(założenia!$C98/365)</f>
        <v>259.61538461538458</v>
      </c>
      <c r="U81" s="30">
        <f>U15/365*założenia!$C122/(założenia!$C98/365)</f>
        <v>259.61538461538458</v>
      </c>
      <c r="V81" s="30">
        <f>V15/365*założenia!$C122/(założenia!$C98/365)</f>
        <v>259.61538461538458</v>
      </c>
      <c r="W81" s="30">
        <f>W15/365*założenia!$C122/(założenia!$C98/365)</f>
        <v>259.61538461538458</v>
      </c>
      <c r="X81" s="30">
        <f>X15/365*założenia!$C122/(założenia!$C98/365)</f>
        <v>259.61538461538458</v>
      </c>
      <c r="Y81" s="30">
        <f>Y15/365*założenia!$C122/(założenia!$C98/365)</f>
        <v>259.61538461538458</v>
      </c>
      <c r="Z81" s="30">
        <f>Z15/365*założenia!$C122/(założenia!$C98/365)</f>
        <v>259.61538461538458</v>
      </c>
      <c r="AA81" s="30">
        <f>AA15/365*założenia!$C122/(założenia!$C98/365)</f>
        <v>259.61538461538458</v>
      </c>
      <c r="AB81" s="21"/>
      <c r="AC81" s="21"/>
      <c r="AD81" s="21"/>
      <c r="AE81" s="21"/>
      <c r="AF81" s="21"/>
      <c r="AG81" s="21"/>
    </row>
    <row r="82" spans="2:33" ht="15" x14ac:dyDescent="0.25">
      <c r="B82" s="24" t="s">
        <v>46</v>
      </c>
      <c r="C82" s="30">
        <v>0</v>
      </c>
      <c r="D82" s="30">
        <v>0</v>
      </c>
      <c r="E82" s="30">
        <f>E15/365*założenia!$C123/(założenia!$C98/365)</f>
        <v>7788.4615384615381</v>
      </c>
      <c r="F82" s="30">
        <f>F15/365*założenia!$C123/(założenia!$C98/365)</f>
        <v>7788.4615384615381</v>
      </c>
      <c r="G82" s="30">
        <f>G15/365*założenia!$C123/(założenia!$C98/365)</f>
        <v>7788.4615384615381</v>
      </c>
      <c r="H82" s="30">
        <f>H15/365*założenia!$C123/(założenia!$C98/365)</f>
        <v>7788.4615384615381</v>
      </c>
      <c r="I82" s="30">
        <f>I15/365*założenia!$C123/(założenia!$C98/365)</f>
        <v>7788.4615384615381</v>
      </c>
      <c r="J82" s="30">
        <f>J15/365*założenia!$C123/(założenia!$C98/365)</f>
        <v>7788.4615384615381</v>
      </c>
      <c r="K82" s="30">
        <f>K15/365*założenia!$C123/(założenia!$C98/365)</f>
        <v>7788.4615384615381</v>
      </c>
      <c r="L82" s="30">
        <f>L15/365*założenia!$C123/(założenia!$C98/365)</f>
        <v>7788.4615384615381</v>
      </c>
      <c r="M82" s="30">
        <f>M15/365*założenia!$C123/(założenia!$C98/365)</f>
        <v>7788.4615384615381</v>
      </c>
      <c r="N82" s="30">
        <f>N15/365*założenia!$C123/(założenia!$C98/365)</f>
        <v>7788.4615384615381</v>
      </c>
      <c r="O82" s="30">
        <f>O15/365*założenia!$C123/(założenia!$C98/365)</f>
        <v>7788.4615384615381</v>
      </c>
      <c r="P82" s="30">
        <f>P15/365*założenia!$C123/(założenia!$C98/365)</f>
        <v>7788.4615384615381</v>
      </c>
      <c r="Q82" s="30">
        <f>Q15/365*założenia!$C123/(założenia!$C98/365)</f>
        <v>7788.4615384615381</v>
      </c>
      <c r="R82" s="30">
        <f>R15/365*założenia!$C123/(założenia!$C98/365)</f>
        <v>7788.4615384615381</v>
      </c>
      <c r="S82" s="30">
        <f>S15/365*założenia!$C123/(założenia!$C98/365)</f>
        <v>7788.4615384615381</v>
      </c>
      <c r="T82" s="30">
        <f>T15/365*założenia!$C123/(założenia!$C98/365)</f>
        <v>7788.4615384615381</v>
      </c>
      <c r="U82" s="30">
        <f>U15/365*założenia!$C123/(założenia!$C98/365)</f>
        <v>7788.4615384615381</v>
      </c>
      <c r="V82" s="30">
        <f>V15/365*założenia!$C123/(założenia!$C98/365)</f>
        <v>7788.4615384615381</v>
      </c>
      <c r="W82" s="30">
        <f>W15/365*założenia!$C123/(założenia!$C98/365)</f>
        <v>7788.4615384615381</v>
      </c>
      <c r="X82" s="30">
        <f>X15/365*założenia!$C123/(założenia!$C98/365)</f>
        <v>7788.4615384615381</v>
      </c>
      <c r="Y82" s="30">
        <f>Y15/365*założenia!$C123/(założenia!$C98/365)</f>
        <v>7788.4615384615381</v>
      </c>
      <c r="Z82" s="30">
        <f>Z15/365*założenia!$C123/(założenia!$C98/365)</f>
        <v>7788.4615384615381</v>
      </c>
      <c r="AA82" s="30">
        <f>AA15/365*założenia!$C123/(założenia!$C98/365)</f>
        <v>7788.4615384615381</v>
      </c>
      <c r="AB82" s="21"/>
      <c r="AC82" s="21"/>
      <c r="AD82" s="21"/>
      <c r="AE82" s="21"/>
      <c r="AF82" s="21"/>
      <c r="AG82" s="21"/>
    </row>
    <row r="83" spans="2:33" ht="15" x14ac:dyDescent="0.25">
      <c r="B83" s="24" t="s">
        <v>47</v>
      </c>
      <c r="C83" s="30">
        <f>C184</f>
        <v>-49815</v>
      </c>
      <c r="D83" s="30">
        <f t="shared" ref="D83:AA83" si="14">D184</f>
        <v>-3622732.5</v>
      </c>
      <c r="E83" s="30">
        <f t="shared" si="14"/>
        <v>-3572395.9615384615</v>
      </c>
      <c r="F83" s="30">
        <f t="shared" si="14"/>
        <v>-3524395.9615384615</v>
      </c>
      <c r="G83" s="30">
        <f t="shared" si="14"/>
        <v>-3476395.9615384615</v>
      </c>
      <c r="H83" s="30">
        <f t="shared" si="14"/>
        <v>-3428395.9615384615</v>
      </c>
      <c r="I83" s="30">
        <f t="shared" si="14"/>
        <v>-3380395.9615384615</v>
      </c>
      <c r="J83" s="30">
        <f t="shared" si="14"/>
        <v>-3332395.9615384615</v>
      </c>
      <c r="K83" s="30">
        <f t="shared" si="14"/>
        <v>-3284395.9615384615</v>
      </c>
      <c r="L83" s="30">
        <f t="shared" si="14"/>
        <v>-3236395.9615384615</v>
      </c>
      <c r="M83" s="30">
        <f t="shared" si="14"/>
        <v>-3188395.9615384615</v>
      </c>
      <c r="N83" s="30">
        <f t="shared" si="14"/>
        <v>-3740395.9615384615</v>
      </c>
      <c r="O83" s="30">
        <f t="shared" si="14"/>
        <v>-3692395.9615384615</v>
      </c>
      <c r="P83" s="30">
        <f t="shared" si="14"/>
        <v>-3644395.9615384615</v>
      </c>
      <c r="Q83" s="30">
        <f t="shared" si="14"/>
        <v>-3596395.9615384615</v>
      </c>
      <c r="R83" s="30">
        <f t="shared" si="14"/>
        <v>-3548395.9615384615</v>
      </c>
      <c r="S83" s="30">
        <f t="shared" si="14"/>
        <v>-3500395.9615384615</v>
      </c>
      <c r="T83" s="30">
        <f t="shared" si="14"/>
        <v>-3452395.9615384615</v>
      </c>
      <c r="U83" s="30">
        <f t="shared" si="14"/>
        <v>-3404395.9615384615</v>
      </c>
      <c r="V83" s="30">
        <f t="shared" si="14"/>
        <v>-3356395.9615384615</v>
      </c>
      <c r="W83" s="30">
        <f t="shared" si="14"/>
        <v>-3308395.9615384615</v>
      </c>
      <c r="X83" s="30">
        <f t="shared" si="14"/>
        <v>-3860395.9615384615</v>
      </c>
      <c r="Y83" s="30">
        <f t="shared" si="14"/>
        <v>-3812395.9615384615</v>
      </c>
      <c r="Z83" s="30">
        <f t="shared" si="14"/>
        <v>-3764395.9615384615</v>
      </c>
      <c r="AA83" s="30">
        <f t="shared" si="14"/>
        <v>-3716395.9615384615</v>
      </c>
      <c r="AB83" s="21"/>
      <c r="AC83" s="21"/>
      <c r="AD83" s="21"/>
      <c r="AE83" s="21"/>
      <c r="AF83" s="21"/>
      <c r="AG83" s="21"/>
    </row>
    <row r="84" spans="2:33" ht="30" x14ac:dyDescent="0.25">
      <c r="B84" s="24" t="s">
        <v>48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21"/>
      <c r="AC84" s="21"/>
      <c r="AD84" s="21"/>
      <c r="AE84" s="21"/>
      <c r="AF84" s="21"/>
      <c r="AG84" s="21"/>
    </row>
    <row r="85" spans="2:33" ht="15" x14ac:dyDescent="0.25">
      <c r="B85" s="42" t="s">
        <v>49</v>
      </c>
      <c r="C85" s="32">
        <f>C74+C80</f>
        <v>73185</v>
      </c>
      <c r="D85" s="32">
        <f t="shared" ref="D85:AA85" si="15">D74+D80</f>
        <v>4418767.5</v>
      </c>
      <c r="E85" s="32">
        <f t="shared" si="15"/>
        <v>4233470.2972027976</v>
      </c>
      <c r="F85" s="32">
        <f t="shared" si="15"/>
        <v>4037788.4790209788</v>
      </c>
      <c r="G85" s="32">
        <f t="shared" si="15"/>
        <v>3842106.6608391604</v>
      </c>
      <c r="H85" s="32">
        <f t="shared" si="15"/>
        <v>3646424.8426573421</v>
      </c>
      <c r="I85" s="32">
        <f t="shared" si="15"/>
        <v>3450743.0244755237</v>
      </c>
      <c r="J85" s="32">
        <f t="shared" si="15"/>
        <v>3255061.2062937054</v>
      </c>
      <c r="K85" s="32">
        <f t="shared" si="15"/>
        <v>3059379.388111887</v>
      </c>
      <c r="L85" s="32">
        <f t="shared" si="15"/>
        <v>2863697.5699300687</v>
      </c>
      <c r="M85" s="32">
        <f t="shared" si="15"/>
        <v>2668015.7517482503</v>
      </c>
      <c r="N85" s="32">
        <f t="shared" si="15"/>
        <v>2472333.933566432</v>
      </c>
      <c r="O85" s="32">
        <f t="shared" si="15"/>
        <v>2258470.2972027953</v>
      </c>
      <c r="P85" s="32">
        <f t="shared" si="15"/>
        <v>2044606.6608391586</v>
      </c>
      <c r="Q85" s="32">
        <f t="shared" si="15"/>
        <v>1830743.0244755219</v>
      </c>
      <c r="R85" s="32">
        <f t="shared" si="15"/>
        <v>1616879.3881118852</v>
      </c>
      <c r="S85" s="32">
        <f t="shared" si="15"/>
        <v>1403015.7517482485</v>
      </c>
      <c r="T85" s="32">
        <f t="shared" si="15"/>
        <v>1189152.1153846118</v>
      </c>
      <c r="U85" s="32">
        <f t="shared" si="15"/>
        <v>975288.47902097506</v>
      </c>
      <c r="V85" s="32">
        <f t="shared" si="15"/>
        <v>761424.84265733836</v>
      </c>
      <c r="W85" s="32">
        <f t="shared" si="15"/>
        <v>547561.20629370166</v>
      </c>
      <c r="X85" s="32">
        <f t="shared" si="15"/>
        <v>333697.56993006496</v>
      </c>
      <c r="Y85" s="32">
        <f t="shared" si="15"/>
        <v>101652.11538461037</v>
      </c>
      <c r="Z85" s="32">
        <f t="shared" si="15"/>
        <v>-130393.33916084422</v>
      </c>
      <c r="AA85" s="32">
        <f t="shared" si="15"/>
        <v>-362438.79370629881</v>
      </c>
      <c r="AB85" s="21"/>
      <c r="AC85" s="21"/>
      <c r="AD85" s="21"/>
      <c r="AE85" s="21"/>
      <c r="AF85" s="21"/>
      <c r="AG85" s="21"/>
    </row>
    <row r="86" spans="2:33" ht="15" x14ac:dyDescent="0.25">
      <c r="B86" s="42" t="s">
        <v>50</v>
      </c>
      <c r="C86" s="32">
        <f>C87+C88+C89+C90+C91+C92+C93+C94</f>
        <v>0</v>
      </c>
      <c r="D86" s="32">
        <f t="shared" ref="D86:AA86" si="16">D87+D88+D89+D90+D91+D92+D93+D94</f>
        <v>0</v>
      </c>
      <c r="E86" s="32">
        <f t="shared" si="16"/>
        <v>-61779.772727272735</v>
      </c>
      <c r="F86" s="32">
        <f t="shared" si="16"/>
        <v>-123559.54545454547</v>
      </c>
      <c r="G86" s="32">
        <f t="shared" si="16"/>
        <v>-185339.31818181821</v>
      </c>
      <c r="H86" s="32">
        <f t="shared" si="16"/>
        <v>-247119.09090909094</v>
      </c>
      <c r="I86" s="32">
        <f t="shared" si="16"/>
        <v>-308898.86363636365</v>
      </c>
      <c r="J86" s="32">
        <f t="shared" si="16"/>
        <v>-370678.63636363635</v>
      </c>
      <c r="K86" s="32">
        <f t="shared" si="16"/>
        <v>-432458.40909090906</v>
      </c>
      <c r="L86" s="32">
        <f t="shared" si="16"/>
        <v>-494238.18181818177</v>
      </c>
      <c r="M86" s="32">
        <f t="shared" si="16"/>
        <v>-556017.95454545447</v>
      </c>
      <c r="N86" s="32">
        <f t="shared" si="16"/>
        <v>-617797.72727272718</v>
      </c>
      <c r="O86" s="32">
        <f t="shared" si="16"/>
        <v>-697759.31818181812</v>
      </c>
      <c r="P86" s="32">
        <f t="shared" si="16"/>
        <v>-777720.90909090906</v>
      </c>
      <c r="Q86" s="32">
        <f t="shared" si="16"/>
        <v>-857682.5</v>
      </c>
      <c r="R86" s="32">
        <f t="shared" si="16"/>
        <v>-937644.09090909094</v>
      </c>
      <c r="S86" s="32">
        <f t="shared" si="16"/>
        <v>-1017605.6818181819</v>
      </c>
      <c r="T86" s="32">
        <f t="shared" si="16"/>
        <v>-1097567.2727272727</v>
      </c>
      <c r="U86" s="32">
        <f t="shared" si="16"/>
        <v>-1177528.8636363635</v>
      </c>
      <c r="V86" s="32">
        <f t="shared" si="16"/>
        <v>-1257490.4545454544</v>
      </c>
      <c r="W86" s="32">
        <f t="shared" si="16"/>
        <v>-1337452.0454545452</v>
      </c>
      <c r="X86" s="32">
        <f t="shared" si="16"/>
        <v>-1417413.636363636</v>
      </c>
      <c r="Y86" s="32">
        <f t="shared" si="16"/>
        <v>-1515557.0454545452</v>
      </c>
      <c r="Z86" s="32">
        <f t="shared" si="16"/>
        <v>-1613700.4545454544</v>
      </c>
      <c r="AA86" s="32">
        <f t="shared" si="16"/>
        <v>-1711843.8636363635</v>
      </c>
      <c r="AB86" s="21"/>
      <c r="AC86" s="21"/>
      <c r="AD86" s="21"/>
      <c r="AE86" s="21"/>
      <c r="AF86" s="21"/>
      <c r="AG86" s="21"/>
    </row>
    <row r="87" spans="2:33" ht="15" x14ac:dyDescent="0.25">
      <c r="B87" s="24" t="s">
        <v>51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21"/>
      <c r="AC87" s="21"/>
      <c r="AD87" s="21"/>
      <c r="AE87" s="21"/>
      <c r="AF87" s="21"/>
      <c r="AG87" s="21"/>
    </row>
    <row r="88" spans="2:33" ht="30" x14ac:dyDescent="0.25">
      <c r="B88" s="24" t="s">
        <v>52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21"/>
      <c r="AC88" s="21"/>
      <c r="AD88" s="21"/>
      <c r="AE88" s="21"/>
      <c r="AF88" s="21"/>
      <c r="AG88" s="21"/>
    </row>
    <row r="89" spans="2:33" ht="15" x14ac:dyDescent="0.25">
      <c r="B89" s="24" t="s">
        <v>156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21"/>
      <c r="AC89" s="21"/>
      <c r="AD89" s="21"/>
      <c r="AE89" s="21"/>
      <c r="AF89" s="21"/>
      <c r="AG89" s="21"/>
    </row>
    <row r="90" spans="2:33" ht="15" x14ac:dyDescent="0.25">
      <c r="B90" s="24" t="s">
        <v>53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21"/>
      <c r="AC90" s="21"/>
      <c r="AD90" s="21"/>
      <c r="AE90" s="21"/>
      <c r="AF90" s="21"/>
      <c r="AG90" s="21"/>
    </row>
    <row r="91" spans="2:33" ht="15" x14ac:dyDescent="0.25">
      <c r="B91" s="24" t="s">
        <v>54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21"/>
      <c r="AC91" s="21"/>
      <c r="AD91" s="21"/>
      <c r="AE91" s="21"/>
      <c r="AF91" s="21"/>
      <c r="AG91" s="21"/>
    </row>
    <row r="92" spans="2:33" ht="15" x14ac:dyDescent="0.25">
      <c r="B92" s="24" t="s">
        <v>55</v>
      </c>
      <c r="C92" s="30">
        <v>0</v>
      </c>
      <c r="D92" s="30">
        <f>C92+C93</f>
        <v>0</v>
      </c>
      <c r="E92" s="30">
        <f t="shared" ref="E92:AA92" si="17">D92+D93</f>
        <v>0</v>
      </c>
      <c r="F92" s="30">
        <f t="shared" si="17"/>
        <v>-61779.772727272735</v>
      </c>
      <c r="G92" s="30">
        <f t="shared" si="17"/>
        <v>-123559.54545454547</v>
      </c>
      <c r="H92" s="30">
        <f t="shared" si="17"/>
        <v>-185339.31818181821</v>
      </c>
      <c r="I92" s="30">
        <f t="shared" si="17"/>
        <v>-247119.09090909094</v>
      </c>
      <c r="J92" s="30">
        <f t="shared" si="17"/>
        <v>-308898.86363636365</v>
      </c>
      <c r="K92" s="30">
        <f t="shared" si="17"/>
        <v>-370678.63636363635</v>
      </c>
      <c r="L92" s="30">
        <f t="shared" si="17"/>
        <v>-432458.40909090906</v>
      </c>
      <c r="M92" s="30">
        <f t="shared" si="17"/>
        <v>-494238.18181818177</v>
      </c>
      <c r="N92" s="30">
        <f t="shared" si="17"/>
        <v>-556017.95454545447</v>
      </c>
      <c r="O92" s="30">
        <f t="shared" si="17"/>
        <v>-617797.72727272718</v>
      </c>
      <c r="P92" s="30">
        <f t="shared" si="17"/>
        <v>-697759.31818181812</v>
      </c>
      <c r="Q92" s="30">
        <f t="shared" si="17"/>
        <v>-777720.90909090906</v>
      </c>
      <c r="R92" s="30">
        <f t="shared" si="17"/>
        <v>-857682.5</v>
      </c>
      <c r="S92" s="30">
        <f t="shared" si="17"/>
        <v>-937644.09090909094</v>
      </c>
      <c r="T92" s="30">
        <f t="shared" si="17"/>
        <v>-1017605.6818181819</v>
      </c>
      <c r="U92" s="30">
        <f t="shared" si="17"/>
        <v>-1097567.2727272727</v>
      </c>
      <c r="V92" s="30">
        <f t="shared" si="17"/>
        <v>-1177528.8636363635</v>
      </c>
      <c r="W92" s="30">
        <f t="shared" si="17"/>
        <v>-1257490.4545454544</v>
      </c>
      <c r="X92" s="30">
        <f t="shared" si="17"/>
        <v>-1337452.0454545452</v>
      </c>
      <c r="Y92" s="30">
        <f t="shared" si="17"/>
        <v>-1417413.636363636</v>
      </c>
      <c r="Z92" s="30">
        <f t="shared" si="17"/>
        <v>-1515557.0454545452</v>
      </c>
      <c r="AA92" s="30">
        <f t="shared" si="17"/>
        <v>-1613700.4545454544</v>
      </c>
      <c r="AB92" s="21"/>
      <c r="AC92" s="21"/>
      <c r="AD92" s="21"/>
      <c r="AE92" s="21"/>
      <c r="AF92" s="21"/>
      <c r="AG92" s="21"/>
    </row>
    <row r="93" spans="2:33" ht="15" x14ac:dyDescent="0.25">
      <c r="B93" s="24" t="s">
        <v>56</v>
      </c>
      <c r="C93" s="30">
        <f t="shared" ref="C93:AA93" si="18">C61</f>
        <v>0</v>
      </c>
      <c r="D93" s="30">
        <f t="shared" si="18"/>
        <v>0</v>
      </c>
      <c r="E93" s="30">
        <f t="shared" si="18"/>
        <v>-61779.772727272735</v>
      </c>
      <c r="F93" s="30">
        <f t="shared" si="18"/>
        <v>-61779.772727272735</v>
      </c>
      <c r="G93" s="30">
        <f t="shared" si="18"/>
        <v>-61779.772727272735</v>
      </c>
      <c r="H93" s="30">
        <f t="shared" si="18"/>
        <v>-61779.772727272735</v>
      </c>
      <c r="I93" s="30">
        <f t="shared" si="18"/>
        <v>-61779.772727272735</v>
      </c>
      <c r="J93" s="30">
        <f t="shared" si="18"/>
        <v>-61779.772727272735</v>
      </c>
      <c r="K93" s="30">
        <f t="shared" si="18"/>
        <v>-61779.772727272735</v>
      </c>
      <c r="L93" s="30">
        <f t="shared" si="18"/>
        <v>-61779.772727272735</v>
      </c>
      <c r="M93" s="30">
        <f t="shared" si="18"/>
        <v>-61779.772727272735</v>
      </c>
      <c r="N93" s="30">
        <f t="shared" si="18"/>
        <v>-61779.772727272735</v>
      </c>
      <c r="O93" s="30">
        <f t="shared" si="18"/>
        <v>-79961.590909090912</v>
      </c>
      <c r="P93" s="30">
        <f t="shared" si="18"/>
        <v>-79961.590909090912</v>
      </c>
      <c r="Q93" s="30">
        <f t="shared" si="18"/>
        <v>-79961.590909090912</v>
      </c>
      <c r="R93" s="30">
        <f t="shared" si="18"/>
        <v>-79961.590909090912</v>
      </c>
      <c r="S93" s="30">
        <f t="shared" si="18"/>
        <v>-79961.590909090912</v>
      </c>
      <c r="T93" s="30">
        <f t="shared" si="18"/>
        <v>-79961.590909090912</v>
      </c>
      <c r="U93" s="30">
        <f t="shared" si="18"/>
        <v>-79961.590909090912</v>
      </c>
      <c r="V93" s="30">
        <f t="shared" si="18"/>
        <v>-79961.590909090912</v>
      </c>
      <c r="W93" s="30">
        <f t="shared" si="18"/>
        <v>-79961.590909090912</v>
      </c>
      <c r="X93" s="30">
        <f t="shared" si="18"/>
        <v>-79961.590909090912</v>
      </c>
      <c r="Y93" s="30">
        <f t="shared" si="18"/>
        <v>-98143.409090909088</v>
      </c>
      <c r="Z93" s="30">
        <f t="shared" si="18"/>
        <v>-98143.409090909088</v>
      </c>
      <c r="AA93" s="30">
        <f t="shared" si="18"/>
        <v>-98143.409090909088</v>
      </c>
      <c r="AB93" s="21"/>
      <c r="AC93" s="21"/>
      <c r="AD93" s="21"/>
      <c r="AE93" s="21"/>
      <c r="AF93" s="21"/>
      <c r="AG93" s="21"/>
    </row>
    <row r="94" spans="2:33" ht="30" x14ac:dyDescent="0.25">
      <c r="B94" s="24" t="s">
        <v>57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21"/>
      <c r="AC94" s="21"/>
      <c r="AD94" s="21"/>
      <c r="AE94" s="21"/>
      <c r="AF94" s="21"/>
      <c r="AG94" s="21"/>
    </row>
    <row r="95" spans="2:33" ht="30" x14ac:dyDescent="0.25">
      <c r="B95" s="42" t="s">
        <v>58</v>
      </c>
      <c r="C95" s="32">
        <f>C96+C97+C98+C99</f>
        <v>73185</v>
      </c>
      <c r="D95" s="32">
        <f t="shared" ref="D95:AA95" si="19">D96+D97+D98+D99</f>
        <v>4418767.5</v>
      </c>
      <c r="E95" s="32">
        <f t="shared" si="19"/>
        <v>4295250.0699300691</v>
      </c>
      <c r="F95" s="32">
        <f t="shared" si="19"/>
        <v>4161348.0244755242</v>
      </c>
      <c r="G95" s="32">
        <f t="shared" si="19"/>
        <v>4027445.9790209788</v>
      </c>
      <c r="H95" s="32">
        <f t="shared" si="19"/>
        <v>3893543.9335664334</v>
      </c>
      <c r="I95" s="32">
        <f t="shared" si="19"/>
        <v>3759641.888111888</v>
      </c>
      <c r="J95" s="32">
        <f t="shared" si="19"/>
        <v>3625739.8426573426</v>
      </c>
      <c r="K95" s="32">
        <f t="shared" si="19"/>
        <v>3491837.7972027971</v>
      </c>
      <c r="L95" s="32">
        <f t="shared" si="19"/>
        <v>3357935.7517482517</v>
      </c>
      <c r="M95" s="32">
        <f t="shared" si="19"/>
        <v>3224033.7062937063</v>
      </c>
      <c r="N95" s="32">
        <f t="shared" si="19"/>
        <v>3090131.6608391609</v>
      </c>
      <c r="O95" s="32">
        <f t="shared" si="19"/>
        <v>2956229.6153846155</v>
      </c>
      <c r="P95" s="32">
        <f t="shared" si="19"/>
        <v>2822327.5699300701</v>
      </c>
      <c r="Q95" s="32">
        <f t="shared" si="19"/>
        <v>2688425.5244755247</v>
      </c>
      <c r="R95" s="32">
        <f t="shared" si="19"/>
        <v>2554523.4790209793</v>
      </c>
      <c r="S95" s="32">
        <f t="shared" si="19"/>
        <v>2420621.4335664338</v>
      </c>
      <c r="T95" s="32">
        <f t="shared" si="19"/>
        <v>2286719.3881118884</v>
      </c>
      <c r="U95" s="32">
        <f t="shared" si="19"/>
        <v>2152817.342657343</v>
      </c>
      <c r="V95" s="32">
        <f t="shared" si="19"/>
        <v>2018915.2972027976</v>
      </c>
      <c r="W95" s="32">
        <f t="shared" si="19"/>
        <v>1885013.2517482522</v>
      </c>
      <c r="X95" s="32">
        <f t="shared" si="19"/>
        <v>1751111.2062937068</v>
      </c>
      <c r="Y95" s="32">
        <f t="shared" si="19"/>
        <v>1617209.1608391614</v>
      </c>
      <c r="Z95" s="32">
        <f t="shared" si="19"/>
        <v>1483307.115384616</v>
      </c>
      <c r="AA95" s="32">
        <f t="shared" si="19"/>
        <v>1349405.0699300705</v>
      </c>
      <c r="AB95" s="21"/>
      <c r="AC95" s="21"/>
      <c r="AD95" s="21"/>
      <c r="AE95" s="21"/>
      <c r="AF95" s="21"/>
      <c r="AG95" s="21"/>
    </row>
    <row r="96" spans="2:33" ht="15" x14ac:dyDescent="0.25">
      <c r="B96" s="24" t="s">
        <v>59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30">
        <v>0</v>
      </c>
      <c r="AB96" s="21"/>
      <c r="AC96" s="21"/>
      <c r="AD96" s="21"/>
      <c r="AE96" s="21"/>
      <c r="AF96" s="21"/>
      <c r="AG96" s="21"/>
    </row>
    <row r="97" spans="2:33" ht="15" x14ac:dyDescent="0.25">
      <c r="B97" s="24" t="s">
        <v>60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21"/>
      <c r="AC97" s="21"/>
      <c r="AD97" s="21"/>
      <c r="AE97" s="21"/>
      <c r="AF97" s="21"/>
      <c r="AG97" s="21"/>
    </row>
    <row r="98" spans="2:33" ht="15" x14ac:dyDescent="0.25">
      <c r="B98" s="24" t="s">
        <v>61</v>
      </c>
      <c r="C98" s="30">
        <v>0</v>
      </c>
      <c r="D98" s="30">
        <v>0</v>
      </c>
      <c r="E98" s="30">
        <f>E15/365*założenia!$C139/(założenia!$C98/365)</f>
        <v>10384.615384615383</v>
      </c>
      <c r="F98" s="30">
        <f>F15/365*założenia!$C139/(założenia!$C98/365)</f>
        <v>10384.615384615383</v>
      </c>
      <c r="G98" s="30">
        <f>G15/365*założenia!$C139/(założenia!$C98/365)</f>
        <v>10384.615384615383</v>
      </c>
      <c r="H98" s="30">
        <f>H15/365*założenia!$C139/(założenia!$C98/365)</f>
        <v>10384.615384615383</v>
      </c>
      <c r="I98" s="30">
        <f>I15/365*założenia!$C139/(założenia!$C98/365)</f>
        <v>10384.615384615383</v>
      </c>
      <c r="J98" s="30">
        <f>J15/365*założenia!$C139/(założenia!$C98/365)</f>
        <v>10384.615384615383</v>
      </c>
      <c r="K98" s="30">
        <f>K15/365*założenia!$C139/(założenia!$C98/365)</f>
        <v>10384.615384615383</v>
      </c>
      <c r="L98" s="30">
        <f>L15/365*założenia!$C139/(założenia!$C98/365)</f>
        <v>10384.615384615383</v>
      </c>
      <c r="M98" s="30">
        <f>M15/365*założenia!$C139/(założenia!$C98/365)</f>
        <v>10384.615384615383</v>
      </c>
      <c r="N98" s="30">
        <f>N15/365*założenia!$C139/(założenia!$C98/365)</f>
        <v>10384.615384615383</v>
      </c>
      <c r="O98" s="30">
        <f>O15/365*założenia!$C139/(założenia!$C98/365)</f>
        <v>10384.615384615383</v>
      </c>
      <c r="P98" s="30">
        <f>P15/365*założenia!$C139/(założenia!$C98/365)</f>
        <v>10384.615384615383</v>
      </c>
      <c r="Q98" s="30">
        <f>Q15/365*założenia!$C139/(założenia!$C98/365)</f>
        <v>10384.615384615383</v>
      </c>
      <c r="R98" s="30">
        <f>R15/365*założenia!$C139/(założenia!$C98/365)</f>
        <v>10384.615384615383</v>
      </c>
      <c r="S98" s="30">
        <f>S15/365*założenia!$C139/(założenia!$C98/365)</f>
        <v>10384.615384615383</v>
      </c>
      <c r="T98" s="30">
        <f>T15/365*założenia!$C139/(założenia!$C98/365)</f>
        <v>10384.615384615383</v>
      </c>
      <c r="U98" s="30">
        <f>U15/365*założenia!$C139/(założenia!$C98/365)</f>
        <v>10384.615384615383</v>
      </c>
      <c r="V98" s="30">
        <f>V15/365*założenia!$C139/(założenia!$C98/365)</f>
        <v>10384.615384615383</v>
      </c>
      <c r="W98" s="30">
        <f>W15/365*założenia!$C139/(założenia!$C98/365)</f>
        <v>10384.615384615383</v>
      </c>
      <c r="X98" s="30">
        <f>X15/365*założenia!$C139/(założenia!$C98/365)</f>
        <v>10384.615384615383</v>
      </c>
      <c r="Y98" s="30">
        <f>Y15/365*założenia!$C139/(założenia!$C98/365)</f>
        <v>10384.615384615383</v>
      </c>
      <c r="Z98" s="30">
        <f>Z15/365*założenia!$C139/(założenia!$C98/365)</f>
        <v>10384.615384615383</v>
      </c>
      <c r="AA98" s="30">
        <f>AA15/365*założenia!$C139/(założenia!$C98/365)</f>
        <v>10384.615384615383</v>
      </c>
      <c r="AB98" s="21"/>
      <c r="AC98" s="21"/>
      <c r="AD98" s="21"/>
      <c r="AE98" s="21"/>
      <c r="AF98" s="21"/>
      <c r="AG98" s="21"/>
    </row>
    <row r="99" spans="2:33" ht="15" x14ac:dyDescent="0.25">
      <c r="B99" s="24" t="s">
        <v>62</v>
      </c>
      <c r="C99" s="30">
        <f>C224-C52</f>
        <v>73185</v>
      </c>
      <c r="D99" s="30">
        <f>C99+D224-D52</f>
        <v>4418767.5</v>
      </c>
      <c r="E99" s="30">
        <f>D99-E52</f>
        <v>4284865.4545454541</v>
      </c>
      <c r="F99" s="30">
        <f t="shared" ref="F99:AA99" si="20">E99-F52</f>
        <v>4150963.4090909087</v>
      </c>
      <c r="G99" s="30">
        <f t="shared" si="20"/>
        <v>4017061.3636363633</v>
      </c>
      <c r="H99" s="30">
        <f t="shared" si="20"/>
        <v>3883159.3181818179</v>
      </c>
      <c r="I99" s="30">
        <f t="shared" si="20"/>
        <v>3749257.2727272725</v>
      </c>
      <c r="J99" s="30">
        <f t="shared" si="20"/>
        <v>3615355.2272727271</v>
      </c>
      <c r="K99" s="30">
        <f t="shared" si="20"/>
        <v>3481453.1818181816</v>
      </c>
      <c r="L99" s="30">
        <f t="shared" si="20"/>
        <v>3347551.1363636362</v>
      </c>
      <c r="M99" s="30">
        <f t="shared" si="20"/>
        <v>3213649.0909090908</v>
      </c>
      <c r="N99" s="30">
        <f t="shared" si="20"/>
        <v>3079747.0454545454</v>
      </c>
      <c r="O99" s="30">
        <f t="shared" si="20"/>
        <v>2945845</v>
      </c>
      <c r="P99" s="30">
        <f t="shared" si="20"/>
        <v>2811942.9545454546</v>
      </c>
      <c r="Q99" s="30">
        <f t="shared" si="20"/>
        <v>2678040.9090909092</v>
      </c>
      <c r="R99" s="30">
        <f t="shared" si="20"/>
        <v>2544138.8636363638</v>
      </c>
      <c r="S99" s="30">
        <f t="shared" si="20"/>
        <v>2410236.8181818184</v>
      </c>
      <c r="T99" s="30">
        <f t="shared" si="20"/>
        <v>2276334.7727272729</v>
      </c>
      <c r="U99" s="30">
        <f t="shared" si="20"/>
        <v>2142432.7272727275</v>
      </c>
      <c r="V99" s="30">
        <f t="shared" si="20"/>
        <v>2008530.6818181821</v>
      </c>
      <c r="W99" s="30">
        <f t="shared" si="20"/>
        <v>1874628.6363636367</v>
      </c>
      <c r="X99" s="30">
        <f t="shared" si="20"/>
        <v>1740726.5909090913</v>
      </c>
      <c r="Y99" s="30">
        <f t="shared" si="20"/>
        <v>1606824.5454545459</v>
      </c>
      <c r="Z99" s="30">
        <f t="shared" si="20"/>
        <v>1472922.5000000005</v>
      </c>
      <c r="AA99" s="30">
        <f t="shared" si="20"/>
        <v>1339020.4545454551</v>
      </c>
      <c r="AB99" s="21"/>
      <c r="AC99" s="21"/>
      <c r="AD99" s="21"/>
      <c r="AE99" s="21"/>
      <c r="AF99" s="21"/>
      <c r="AG99" s="21"/>
    </row>
    <row r="100" spans="2:33" ht="15" x14ac:dyDescent="0.25">
      <c r="B100" s="42" t="s">
        <v>63</v>
      </c>
      <c r="C100" s="32">
        <f>C86+C95</f>
        <v>73185</v>
      </c>
      <c r="D100" s="32">
        <f t="shared" ref="D100:AA100" si="21">D86+D95</f>
        <v>4418767.5</v>
      </c>
      <c r="E100" s="32">
        <f t="shared" si="21"/>
        <v>4233470.2972027967</v>
      </c>
      <c r="F100" s="32">
        <f t="shared" si="21"/>
        <v>4037788.4790209788</v>
      </c>
      <c r="G100" s="32">
        <f t="shared" si="21"/>
        <v>3842106.6608391604</v>
      </c>
      <c r="H100" s="32">
        <f t="shared" si="21"/>
        <v>3646424.8426573426</v>
      </c>
      <c r="I100" s="32">
        <f t="shared" si="21"/>
        <v>3450743.0244755242</v>
      </c>
      <c r="J100" s="32">
        <f t="shared" si="21"/>
        <v>3255061.2062937063</v>
      </c>
      <c r="K100" s="32">
        <f t="shared" si="21"/>
        <v>3059379.388111888</v>
      </c>
      <c r="L100" s="32">
        <f t="shared" si="21"/>
        <v>2863697.5699300701</v>
      </c>
      <c r="M100" s="32">
        <f t="shared" si="21"/>
        <v>2668015.7517482517</v>
      </c>
      <c r="N100" s="32">
        <f t="shared" si="21"/>
        <v>2472333.9335664338</v>
      </c>
      <c r="O100" s="32">
        <f t="shared" si="21"/>
        <v>2258470.2972027976</v>
      </c>
      <c r="P100" s="32">
        <f t="shared" si="21"/>
        <v>2044606.6608391609</v>
      </c>
      <c r="Q100" s="32">
        <f t="shared" si="21"/>
        <v>1830743.0244755247</v>
      </c>
      <c r="R100" s="32">
        <f t="shared" si="21"/>
        <v>1616879.3881118884</v>
      </c>
      <c r="S100" s="32">
        <f t="shared" si="21"/>
        <v>1403015.751748252</v>
      </c>
      <c r="T100" s="32">
        <f t="shared" si="21"/>
        <v>1189152.1153846157</v>
      </c>
      <c r="U100" s="32">
        <f t="shared" si="21"/>
        <v>975288.47902097949</v>
      </c>
      <c r="V100" s="32">
        <f t="shared" si="21"/>
        <v>761424.84265734325</v>
      </c>
      <c r="W100" s="32">
        <f t="shared" si="21"/>
        <v>547561.20629370701</v>
      </c>
      <c r="X100" s="32">
        <f t="shared" si="21"/>
        <v>333697.56993007078</v>
      </c>
      <c r="Y100" s="32">
        <f t="shared" si="21"/>
        <v>101652.11538461619</v>
      </c>
      <c r="Z100" s="32">
        <f t="shared" si="21"/>
        <v>-130393.3391608384</v>
      </c>
      <c r="AA100" s="32">
        <f t="shared" si="21"/>
        <v>-362438.79370629299</v>
      </c>
      <c r="AB100" s="21"/>
      <c r="AC100" s="21"/>
      <c r="AD100" s="21"/>
      <c r="AE100" s="21"/>
      <c r="AF100" s="21"/>
      <c r="AG100" s="21"/>
    </row>
    <row r="101" spans="2:33" ht="15" x14ac:dyDescent="0.25">
      <c r="B101" s="21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21"/>
      <c r="AC101" s="21"/>
      <c r="AD101" s="21"/>
      <c r="AE101" s="21"/>
      <c r="AF101" s="21"/>
      <c r="AG101" s="21"/>
    </row>
    <row r="102" spans="2:33" s="12" customFormat="1" ht="15" x14ac:dyDescent="0.25">
      <c r="B102" s="20" t="s">
        <v>188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21"/>
      <c r="AC102" s="21"/>
      <c r="AD102" s="21"/>
      <c r="AE102" s="21"/>
      <c r="AF102" s="21"/>
      <c r="AG102" s="21"/>
    </row>
    <row r="103" spans="2:33" s="12" customFormat="1" ht="15" x14ac:dyDescent="0.25">
      <c r="B103" s="21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21"/>
      <c r="AC103" s="21"/>
      <c r="AD103" s="21"/>
      <c r="AE103" s="21"/>
      <c r="AF103" s="21"/>
      <c r="AG103" s="21"/>
    </row>
    <row r="104" spans="2:33" s="12" customFormat="1" ht="15" x14ac:dyDescent="0.25">
      <c r="B104" s="20" t="s">
        <v>168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21"/>
      <c r="AC104" s="21"/>
      <c r="AD104" s="21"/>
      <c r="AE104" s="21"/>
      <c r="AF104" s="21"/>
      <c r="AG104" s="21"/>
    </row>
    <row r="105" spans="2:33" s="12" customFormat="1" ht="15" x14ac:dyDescent="0.25">
      <c r="B105" s="21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21"/>
      <c r="AC105" s="21"/>
      <c r="AD105" s="21"/>
      <c r="AE105" s="21"/>
      <c r="AF105" s="21"/>
      <c r="AG105" s="21"/>
    </row>
    <row r="106" spans="2:33" s="12" customFormat="1" ht="15" x14ac:dyDescent="0.25">
      <c r="B106" s="20" t="s">
        <v>189</v>
      </c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21"/>
      <c r="AC106" s="21"/>
      <c r="AD106" s="21"/>
      <c r="AE106" s="21"/>
      <c r="AF106" s="21"/>
      <c r="AG106" s="21"/>
    </row>
    <row r="107" spans="2:33" s="12" customFormat="1" ht="15" x14ac:dyDescent="0.25">
      <c r="B107" s="21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21"/>
      <c r="AC107" s="21"/>
      <c r="AD107" s="21"/>
      <c r="AE107" s="21"/>
      <c r="AF107" s="21"/>
      <c r="AG107" s="21"/>
    </row>
    <row r="108" spans="2:33" s="12" customFormat="1" ht="15" x14ac:dyDescent="0.25">
      <c r="B108" s="20" t="s">
        <v>168</v>
      </c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21"/>
      <c r="AC108" s="21"/>
      <c r="AD108" s="21"/>
      <c r="AE108" s="21"/>
      <c r="AF108" s="21"/>
      <c r="AG108" s="21"/>
    </row>
    <row r="109" spans="2:33" s="12" customFormat="1" ht="15" x14ac:dyDescent="0.25">
      <c r="B109" s="21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21"/>
      <c r="AC109" s="21"/>
      <c r="AD109" s="21"/>
      <c r="AE109" s="21"/>
      <c r="AF109" s="21"/>
      <c r="AG109" s="21"/>
    </row>
    <row r="110" spans="2:33" ht="15" x14ac:dyDescent="0.25">
      <c r="B110" s="20" t="s">
        <v>190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2:33" ht="15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2:33" ht="30" x14ac:dyDescent="0.25">
      <c r="B112" s="45" t="s">
        <v>199</v>
      </c>
      <c r="C112" s="23" t="str">
        <f>założenia!C17</f>
        <v>Rok n
2015</v>
      </c>
      <c r="D112" s="23" t="str">
        <f>założenia!D17</f>
        <v>Rok n+1
2016</v>
      </c>
      <c r="E112" s="23" t="str">
        <f>założenia!E17</f>
        <v>Rok n+2
2017</v>
      </c>
      <c r="F112" s="23" t="str">
        <f>założenia!F17</f>
        <v>Rok n+3
2018</v>
      </c>
      <c r="G112" s="23" t="str">
        <f>założenia!G17</f>
        <v>Rok n+4
2019</v>
      </c>
      <c r="H112" s="23" t="str">
        <f>założenia!H17</f>
        <v>Rok n+5
2020</v>
      </c>
      <c r="I112" s="23" t="str">
        <f>założenia!I17</f>
        <v>Rok n+6
2021</v>
      </c>
      <c r="J112" s="23" t="str">
        <f>założenia!J17</f>
        <v>Rok n+7
2022</v>
      </c>
      <c r="K112" s="23" t="str">
        <f>założenia!K17</f>
        <v>Rok n+8
2023</v>
      </c>
      <c r="L112" s="23" t="str">
        <f>założenia!L17</f>
        <v>Rok n+9
2024</v>
      </c>
      <c r="M112" s="23" t="str">
        <f>założenia!M17</f>
        <v>Rok n+10
2025</v>
      </c>
      <c r="N112" s="23" t="str">
        <f>założenia!N17</f>
        <v>Rok n+11
2026</v>
      </c>
      <c r="O112" s="23" t="str">
        <f>założenia!O17</f>
        <v>Rok n+12
2027</v>
      </c>
      <c r="P112" s="23" t="str">
        <f>założenia!P17</f>
        <v>Rok n+13
2028</v>
      </c>
      <c r="Q112" s="23" t="str">
        <f>założenia!Q17</f>
        <v>Rok n+14
2029</v>
      </c>
      <c r="R112" s="23" t="str">
        <f>założenia!R17</f>
        <v>Rok n+15
2030</v>
      </c>
      <c r="S112" s="23" t="str">
        <f>założenia!S17</f>
        <v>Rok n+16
2031</v>
      </c>
      <c r="T112" s="23" t="str">
        <f>założenia!T17</f>
        <v>Rok n+17
2032</v>
      </c>
      <c r="U112" s="23" t="str">
        <f>założenia!U17</f>
        <v>Rok n+18
2033</v>
      </c>
      <c r="V112" s="23" t="str">
        <f>założenia!V17</f>
        <v>Rok n+19
2034</v>
      </c>
      <c r="W112" s="23" t="str">
        <f>założenia!W17</f>
        <v>Rok n+20
2035</v>
      </c>
      <c r="X112" s="23" t="str">
        <f>założenia!X17</f>
        <v>Rok n+21
2036</v>
      </c>
      <c r="Y112" s="23" t="str">
        <f>założenia!Y17</f>
        <v>Rok n+22
2037</v>
      </c>
      <c r="Z112" s="23" t="str">
        <f>założenia!Z17</f>
        <v>Rok n+23
2038</v>
      </c>
      <c r="AA112" s="23" t="str">
        <f>założenia!AA17</f>
        <v>Rok n+24
2039</v>
      </c>
      <c r="AB112" s="21"/>
      <c r="AC112" s="21"/>
      <c r="AD112" s="21"/>
      <c r="AE112" s="21"/>
      <c r="AF112" s="21"/>
      <c r="AG112" s="21"/>
    </row>
    <row r="113" spans="2:33" ht="30" x14ac:dyDescent="0.25">
      <c r="B113" s="46" t="s">
        <v>64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21"/>
      <c r="AC113" s="21"/>
      <c r="AD113" s="21"/>
      <c r="AE113" s="21"/>
      <c r="AF113" s="21"/>
      <c r="AG113" s="21"/>
    </row>
    <row r="114" spans="2:33" ht="15" x14ac:dyDescent="0.25">
      <c r="B114" s="42" t="s">
        <v>65</v>
      </c>
      <c r="C114" s="32">
        <f>założenia!$C110+C151</f>
        <v>110000</v>
      </c>
      <c r="D114" s="32">
        <f>założenia!$C110+D151</f>
        <v>110000</v>
      </c>
      <c r="E114" s="32">
        <f>założenia!$C110+E151</f>
        <v>48220.227272727265</v>
      </c>
      <c r="F114" s="32">
        <f>założenia!$C110+F151</f>
        <v>48220.227272727265</v>
      </c>
      <c r="G114" s="32">
        <f>założenia!$C110+G151</f>
        <v>48220.227272727265</v>
      </c>
      <c r="H114" s="32">
        <f>założenia!$C110+H151</f>
        <v>48220.227272727265</v>
      </c>
      <c r="I114" s="32">
        <f>założenia!$C110+I151</f>
        <v>48220.227272727265</v>
      </c>
      <c r="J114" s="32">
        <f>założenia!$C110+J151</f>
        <v>48220.227272727265</v>
      </c>
      <c r="K114" s="32">
        <f>założenia!$C110+K151</f>
        <v>48220.227272727265</v>
      </c>
      <c r="L114" s="32">
        <f>założenia!$C110+L151</f>
        <v>48220.227272727265</v>
      </c>
      <c r="M114" s="32">
        <f>założenia!$C110+M151</f>
        <v>48220.227272727265</v>
      </c>
      <c r="N114" s="32">
        <f>założenia!$C110+N151</f>
        <v>48220.227272727265</v>
      </c>
      <c r="O114" s="32">
        <f>założenia!$C110+O151</f>
        <v>30038.409090909088</v>
      </c>
      <c r="P114" s="32">
        <f>założenia!$C110+P151</f>
        <v>30038.409090909088</v>
      </c>
      <c r="Q114" s="32">
        <f>założenia!$C110+Q151</f>
        <v>30038.409090909088</v>
      </c>
      <c r="R114" s="32">
        <f>założenia!$C110+R151</f>
        <v>30038.409090909088</v>
      </c>
      <c r="S114" s="32">
        <f>założenia!$C110+S151</f>
        <v>30038.409090909088</v>
      </c>
      <c r="T114" s="32">
        <f>założenia!$C110+T151</f>
        <v>30038.409090909088</v>
      </c>
      <c r="U114" s="32">
        <f>założenia!$C110+U151</f>
        <v>30038.409090909088</v>
      </c>
      <c r="V114" s="32">
        <f>założenia!$C110+V151</f>
        <v>30038.409090909088</v>
      </c>
      <c r="W114" s="32">
        <f>założenia!$C110+W151</f>
        <v>30038.409090909088</v>
      </c>
      <c r="X114" s="32">
        <f>założenia!$C110+X151</f>
        <v>30038.409090909088</v>
      </c>
      <c r="Y114" s="32">
        <f>założenia!$C110+Y151</f>
        <v>11856.590909090912</v>
      </c>
      <c r="Z114" s="32">
        <f>założenia!$C110+Z151</f>
        <v>11856.590909090912</v>
      </c>
      <c r="AA114" s="32">
        <f>założenia!$C110+AA151</f>
        <v>11856.590909090912</v>
      </c>
      <c r="AB114" s="21"/>
      <c r="AC114" s="21"/>
      <c r="AD114" s="21"/>
      <c r="AE114" s="21"/>
      <c r="AF114" s="21"/>
      <c r="AG114" s="21"/>
    </row>
    <row r="115" spans="2:33" ht="15" x14ac:dyDescent="0.25">
      <c r="B115" s="42" t="s">
        <v>66</v>
      </c>
      <c r="C115" s="32">
        <f>C116+C117+C118+C119+C120</f>
        <v>5500000</v>
      </c>
      <c r="D115" s="32">
        <f t="shared" ref="D115" si="22">D116+D117+D118+D119+D120</f>
        <v>5500000</v>
      </c>
      <c r="E115" s="32">
        <f t="shared" ref="E115" si="23">E116+E117+E118+E119+E120</f>
        <v>5612116.3111888105</v>
      </c>
      <c r="F115" s="32">
        <f t="shared" ref="F115" si="24">F116+F117+F118+F119+F120</f>
        <v>5609779.7727272725</v>
      </c>
      <c r="G115" s="32">
        <f t="shared" ref="G115" si="25">G116+G117+G118+G119+G120</f>
        <v>5609779.7727272725</v>
      </c>
      <c r="H115" s="32">
        <f t="shared" ref="H115" si="26">H116+H117+H118+H119+H120</f>
        <v>5609779.7727272725</v>
      </c>
      <c r="I115" s="32">
        <f t="shared" ref="I115" si="27">I116+I117+I118+I119+I120</f>
        <v>5609779.7727272725</v>
      </c>
      <c r="J115" s="32">
        <f t="shared" ref="J115" si="28">J116+J117+J118+J119+J120</f>
        <v>5609779.7727272725</v>
      </c>
      <c r="K115" s="32">
        <f t="shared" ref="K115" si="29">K116+K117+K118+K119+K120</f>
        <v>5609779.7727272725</v>
      </c>
      <c r="L115" s="32">
        <f t="shared" ref="L115" si="30">L116+L117+L118+L119+L120</f>
        <v>5609779.7727272725</v>
      </c>
      <c r="M115" s="32">
        <f t="shared" ref="M115" si="31">M116+M117+M118+M119+M120</f>
        <v>5609779.7727272725</v>
      </c>
      <c r="N115" s="32">
        <f t="shared" ref="N115" si="32">N116+N117+N118+N119+N120</f>
        <v>5609779.7727272725</v>
      </c>
      <c r="O115" s="32">
        <f t="shared" ref="O115" si="33">O116+O117+O118+O119+O120</f>
        <v>5627961.5909090908</v>
      </c>
      <c r="P115" s="32">
        <f t="shared" ref="P115" si="34">P116+P117+P118+P119+P120</f>
        <v>5627961.5909090908</v>
      </c>
      <c r="Q115" s="32">
        <f t="shared" ref="Q115" si="35">Q116+Q117+Q118+Q119+Q120</f>
        <v>5627961.5909090908</v>
      </c>
      <c r="R115" s="32">
        <f t="shared" ref="R115" si="36">R116+R117+R118+R119+R120</f>
        <v>5627961.5909090908</v>
      </c>
      <c r="S115" s="32">
        <f t="shared" ref="S115" si="37">S116+S117+S118+S119+S120</f>
        <v>5627961.5909090908</v>
      </c>
      <c r="T115" s="32">
        <f t="shared" ref="T115" si="38">T116+T117+T118+T119+T120</f>
        <v>5627961.5909090908</v>
      </c>
      <c r="U115" s="32">
        <f t="shared" ref="U115" si="39">U116+U117+U118+U119+U120</f>
        <v>5627961.5909090908</v>
      </c>
      <c r="V115" s="32">
        <f t="shared" ref="V115" si="40">V116+V117+V118+V119+V120</f>
        <v>5627961.5909090908</v>
      </c>
      <c r="W115" s="32">
        <f t="shared" ref="W115" si="41">W116+W117+W118+W119+W120</f>
        <v>5627961.5909090908</v>
      </c>
      <c r="X115" s="32">
        <f t="shared" ref="X115" si="42">X116+X117+X118+X119+X120</f>
        <v>5627961.5909090908</v>
      </c>
      <c r="Y115" s="32">
        <f t="shared" ref="Y115" si="43">Y116+Y117+Y118+Y119+Y120</f>
        <v>5646143.4090909082</v>
      </c>
      <c r="Z115" s="32">
        <f t="shared" ref="Z115" si="44">Z116+Z117+Z118+Z119+Z120</f>
        <v>5646143.4090909082</v>
      </c>
      <c r="AA115" s="32">
        <f t="shared" ref="AA115" si="45">AA116+AA117+AA118+AA119+AA120</f>
        <v>5646143.4090909082</v>
      </c>
      <c r="AB115" s="21"/>
      <c r="AC115" s="21"/>
      <c r="AD115" s="21"/>
      <c r="AE115" s="21"/>
      <c r="AF115" s="21"/>
      <c r="AG115" s="21"/>
    </row>
    <row r="116" spans="2:33" ht="15" x14ac:dyDescent="0.25">
      <c r="B116" s="24" t="s">
        <v>67</v>
      </c>
      <c r="C116" s="30">
        <f>założenia!$C149+C153</f>
        <v>5500000</v>
      </c>
      <c r="D116" s="30">
        <f>założenia!$C149+D153</f>
        <v>5500000</v>
      </c>
      <c r="E116" s="30">
        <f>założenia!$C149+E153</f>
        <v>5743681.8181818184</v>
      </c>
      <c r="F116" s="30">
        <f>założenia!$C149+F153</f>
        <v>5743681.8181818184</v>
      </c>
      <c r="G116" s="30">
        <f>założenia!$C149+G153</f>
        <v>5743681.8181818184</v>
      </c>
      <c r="H116" s="30">
        <f>założenia!$C149+H153</f>
        <v>5743681.8181818184</v>
      </c>
      <c r="I116" s="30">
        <f>założenia!$C149+I153</f>
        <v>5743681.8181818184</v>
      </c>
      <c r="J116" s="30">
        <f>założenia!$C149+J153</f>
        <v>5743681.8181818184</v>
      </c>
      <c r="K116" s="30">
        <f>założenia!$C149+K153</f>
        <v>5743681.8181818184</v>
      </c>
      <c r="L116" s="30">
        <f>założenia!$C149+L153</f>
        <v>5743681.8181818184</v>
      </c>
      <c r="M116" s="30">
        <f>założenia!$C149+M153</f>
        <v>5743681.8181818184</v>
      </c>
      <c r="N116" s="30">
        <f>założenia!$C149+N153</f>
        <v>5743681.8181818184</v>
      </c>
      <c r="O116" s="30">
        <f>założenia!$C149+O153</f>
        <v>5761863.6363636367</v>
      </c>
      <c r="P116" s="30">
        <f>założenia!$C149+P153</f>
        <v>5761863.6363636367</v>
      </c>
      <c r="Q116" s="30">
        <f>założenia!$C149+Q153</f>
        <v>5761863.6363636367</v>
      </c>
      <c r="R116" s="30">
        <f>założenia!$C149+R153</f>
        <v>5761863.6363636367</v>
      </c>
      <c r="S116" s="30">
        <f>założenia!$C149+S153</f>
        <v>5761863.6363636367</v>
      </c>
      <c r="T116" s="30">
        <f>założenia!$C149+T153</f>
        <v>5761863.6363636367</v>
      </c>
      <c r="U116" s="30">
        <f>założenia!$C149+U153</f>
        <v>5761863.6363636367</v>
      </c>
      <c r="V116" s="30">
        <f>założenia!$C149+V153</f>
        <v>5761863.6363636367</v>
      </c>
      <c r="W116" s="30">
        <f>założenia!$C149+W153</f>
        <v>5761863.6363636367</v>
      </c>
      <c r="X116" s="30">
        <f>założenia!$C149+X153</f>
        <v>5761863.6363636367</v>
      </c>
      <c r="Y116" s="30">
        <f>założenia!$C149+Y153</f>
        <v>5780045.4545454541</v>
      </c>
      <c r="Z116" s="30">
        <f>założenia!$C149+Z153</f>
        <v>5780045.4545454541</v>
      </c>
      <c r="AA116" s="30">
        <f>założenia!$C149+AA153</f>
        <v>5780045.4545454541</v>
      </c>
      <c r="AB116" s="21"/>
      <c r="AC116" s="21"/>
      <c r="AD116" s="21"/>
      <c r="AE116" s="21"/>
      <c r="AF116" s="21"/>
      <c r="AG116" s="21"/>
    </row>
    <row r="117" spans="2:33" ht="15" x14ac:dyDescent="0.25">
      <c r="B117" s="24" t="s">
        <v>68</v>
      </c>
      <c r="C117" s="30">
        <f t="shared" ref="C117:AA117" si="46">C154</f>
        <v>0</v>
      </c>
      <c r="D117" s="30">
        <f t="shared" si="46"/>
        <v>0</v>
      </c>
      <c r="E117" s="30">
        <f t="shared" si="46"/>
        <v>-259.61538461538458</v>
      </c>
      <c r="F117" s="30">
        <f t="shared" si="46"/>
        <v>0</v>
      </c>
      <c r="G117" s="30">
        <f t="shared" si="46"/>
        <v>0</v>
      </c>
      <c r="H117" s="30">
        <f t="shared" si="46"/>
        <v>0</v>
      </c>
      <c r="I117" s="30">
        <f t="shared" si="46"/>
        <v>0</v>
      </c>
      <c r="J117" s="30">
        <f t="shared" si="46"/>
        <v>0</v>
      </c>
      <c r="K117" s="30">
        <f t="shared" si="46"/>
        <v>0</v>
      </c>
      <c r="L117" s="30">
        <f t="shared" si="46"/>
        <v>0</v>
      </c>
      <c r="M117" s="30">
        <f t="shared" si="46"/>
        <v>0</v>
      </c>
      <c r="N117" s="30">
        <f t="shared" si="46"/>
        <v>0</v>
      </c>
      <c r="O117" s="30">
        <f t="shared" si="46"/>
        <v>0</v>
      </c>
      <c r="P117" s="30">
        <f t="shared" si="46"/>
        <v>0</v>
      </c>
      <c r="Q117" s="30">
        <f t="shared" si="46"/>
        <v>0</v>
      </c>
      <c r="R117" s="30">
        <f t="shared" si="46"/>
        <v>0</v>
      </c>
      <c r="S117" s="30">
        <f t="shared" si="46"/>
        <v>0</v>
      </c>
      <c r="T117" s="30">
        <f t="shared" si="46"/>
        <v>0</v>
      </c>
      <c r="U117" s="30">
        <f t="shared" si="46"/>
        <v>0</v>
      </c>
      <c r="V117" s="30">
        <f t="shared" si="46"/>
        <v>0</v>
      </c>
      <c r="W117" s="30">
        <f t="shared" si="46"/>
        <v>0</v>
      </c>
      <c r="X117" s="30">
        <f t="shared" si="46"/>
        <v>0</v>
      </c>
      <c r="Y117" s="30">
        <f t="shared" si="46"/>
        <v>0</v>
      </c>
      <c r="Z117" s="30">
        <f t="shared" si="46"/>
        <v>0</v>
      </c>
      <c r="AA117" s="30">
        <f t="shared" si="46"/>
        <v>0</v>
      </c>
      <c r="AB117" s="21"/>
      <c r="AC117" s="21"/>
      <c r="AD117" s="21"/>
      <c r="AE117" s="21"/>
      <c r="AF117" s="21"/>
      <c r="AG117" s="21"/>
    </row>
    <row r="118" spans="2:33" ht="15" x14ac:dyDescent="0.25">
      <c r="B118" s="24" t="s">
        <v>69</v>
      </c>
      <c r="C118" s="30">
        <f t="shared" ref="C118:AA118" si="47">C155</f>
        <v>0</v>
      </c>
      <c r="D118" s="30">
        <f t="shared" si="47"/>
        <v>0</v>
      </c>
      <c r="E118" s="30">
        <f t="shared" si="47"/>
        <v>-7788.4615384615381</v>
      </c>
      <c r="F118" s="30">
        <f t="shared" si="47"/>
        <v>0</v>
      </c>
      <c r="G118" s="30">
        <f t="shared" si="47"/>
        <v>0</v>
      </c>
      <c r="H118" s="30">
        <f t="shared" si="47"/>
        <v>0</v>
      </c>
      <c r="I118" s="30">
        <f t="shared" si="47"/>
        <v>0</v>
      </c>
      <c r="J118" s="30">
        <f t="shared" si="47"/>
        <v>0</v>
      </c>
      <c r="K118" s="30">
        <f t="shared" si="47"/>
        <v>0</v>
      </c>
      <c r="L118" s="30">
        <f t="shared" si="47"/>
        <v>0</v>
      </c>
      <c r="M118" s="30">
        <f t="shared" si="47"/>
        <v>0</v>
      </c>
      <c r="N118" s="30">
        <f t="shared" si="47"/>
        <v>0</v>
      </c>
      <c r="O118" s="30">
        <f t="shared" si="47"/>
        <v>0</v>
      </c>
      <c r="P118" s="30">
        <f t="shared" si="47"/>
        <v>0</v>
      </c>
      <c r="Q118" s="30">
        <f t="shared" si="47"/>
        <v>0</v>
      </c>
      <c r="R118" s="30">
        <f t="shared" si="47"/>
        <v>0</v>
      </c>
      <c r="S118" s="30">
        <f t="shared" si="47"/>
        <v>0</v>
      </c>
      <c r="T118" s="30">
        <f t="shared" si="47"/>
        <v>0</v>
      </c>
      <c r="U118" s="30">
        <f t="shared" si="47"/>
        <v>0</v>
      </c>
      <c r="V118" s="30">
        <f t="shared" si="47"/>
        <v>0</v>
      </c>
      <c r="W118" s="30">
        <f t="shared" si="47"/>
        <v>0</v>
      </c>
      <c r="X118" s="30">
        <f t="shared" si="47"/>
        <v>0</v>
      </c>
      <c r="Y118" s="30">
        <f t="shared" si="47"/>
        <v>0</v>
      </c>
      <c r="Z118" s="30">
        <f t="shared" si="47"/>
        <v>0</v>
      </c>
      <c r="AA118" s="30">
        <f t="shared" si="47"/>
        <v>0</v>
      </c>
      <c r="AB118" s="21"/>
      <c r="AC118" s="21"/>
      <c r="AD118" s="21"/>
      <c r="AE118" s="21"/>
      <c r="AF118" s="21"/>
      <c r="AG118" s="21"/>
    </row>
    <row r="119" spans="2:33" ht="45" x14ac:dyDescent="0.25">
      <c r="B119" s="24" t="s">
        <v>70</v>
      </c>
      <c r="C119" s="30">
        <f t="shared" ref="C119:AA119" si="48">C156</f>
        <v>0</v>
      </c>
      <c r="D119" s="30">
        <f t="shared" si="48"/>
        <v>0</v>
      </c>
      <c r="E119" s="30">
        <f t="shared" si="48"/>
        <v>10384.615384615383</v>
      </c>
      <c r="F119" s="30">
        <f t="shared" si="48"/>
        <v>0</v>
      </c>
      <c r="G119" s="30">
        <f t="shared" si="48"/>
        <v>0</v>
      </c>
      <c r="H119" s="30">
        <f t="shared" si="48"/>
        <v>0</v>
      </c>
      <c r="I119" s="30">
        <f t="shared" si="48"/>
        <v>0</v>
      </c>
      <c r="J119" s="30">
        <f t="shared" si="48"/>
        <v>0</v>
      </c>
      <c r="K119" s="30">
        <f t="shared" si="48"/>
        <v>0</v>
      </c>
      <c r="L119" s="30">
        <f t="shared" si="48"/>
        <v>0</v>
      </c>
      <c r="M119" s="30">
        <f t="shared" si="48"/>
        <v>0</v>
      </c>
      <c r="N119" s="30">
        <f t="shared" si="48"/>
        <v>0</v>
      </c>
      <c r="O119" s="30">
        <f t="shared" si="48"/>
        <v>0</v>
      </c>
      <c r="P119" s="30">
        <f t="shared" si="48"/>
        <v>0</v>
      </c>
      <c r="Q119" s="30">
        <f t="shared" si="48"/>
        <v>0</v>
      </c>
      <c r="R119" s="30">
        <f t="shared" si="48"/>
        <v>0</v>
      </c>
      <c r="S119" s="30">
        <f t="shared" si="48"/>
        <v>0</v>
      </c>
      <c r="T119" s="30">
        <f t="shared" si="48"/>
        <v>0</v>
      </c>
      <c r="U119" s="30">
        <f t="shared" si="48"/>
        <v>0</v>
      </c>
      <c r="V119" s="30">
        <f t="shared" si="48"/>
        <v>0</v>
      </c>
      <c r="W119" s="30">
        <f t="shared" si="48"/>
        <v>0</v>
      </c>
      <c r="X119" s="30">
        <f t="shared" si="48"/>
        <v>0</v>
      </c>
      <c r="Y119" s="30">
        <f t="shared" si="48"/>
        <v>0</v>
      </c>
      <c r="Z119" s="30">
        <f t="shared" si="48"/>
        <v>0</v>
      </c>
      <c r="AA119" s="30">
        <f t="shared" si="48"/>
        <v>0</v>
      </c>
      <c r="AB119" s="21"/>
      <c r="AC119" s="21"/>
      <c r="AD119" s="21"/>
      <c r="AE119" s="21"/>
      <c r="AF119" s="21"/>
      <c r="AG119" s="21"/>
    </row>
    <row r="120" spans="2:33" ht="15" x14ac:dyDescent="0.25">
      <c r="B120" s="24" t="s">
        <v>71</v>
      </c>
      <c r="C120" s="30">
        <f t="shared" ref="C120:AA120" si="49">C157</f>
        <v>0</v>
      </c>
      <c r="D120" s="30">
        <f t="shared" si="49"/>
        <v>0</v>
      </c>
      <c r="E120" s="30">
        <f t="shared" si="49"/>
        <v>-133902.04545454544</v>
      </c>
      <c r="F120" s="30">
        <f t="shared" si="49"/>
        <v>-133902.04545454544</v>
      </c>
      <c r="G120" s="30">
        <f t="shared" si="49"/>
        <v>-133902.04545454544</v>
      </c>
      <c r="H120" s="30">
        <f t="shared" si="49"/>
        <v>-133902.04545454544</v>
      </c>
      <c r="I120" s="30">
        <f t="shared" si="49"/>
        <v>-133902.04545454544</v>
      </c>
      <c r="J120" s="30">
        <f t="shared" si="49"/>
        <v>-133902.04545454544</v>
      </c>
      <c r="K120" s="30">
        <f t="shared" si="49"/>
        <v>-133902.04545454544</v>
      </c>
      <c r="L120" s="30">
        <f t="shared" si="49"/>
        <v>-133902.04545454544</v>
      </c>
      <c r="M120" s="30">
        <f t="shared" si="49"/>
        <v>-133902.04545454544</v>
      </c>
      <c r="N120" s="30">
        <f t="shared" si="49"/>
        <v>-133902.04545454544</v>
      </c>
      <c r="O120" s="30">
        <f t="shared" si="49"/>
        <v>-133902.04545454544</v>
      </c>
      <c r="P120" s="30">
        <f t="shared" si="49"/>
        <v>-133902.04545454544</v>
      </c>
      <c r="Q120" s="30">
        <f t="shared" si="49"/>
        <v>-133902.04545454544</v>
      </c>
      <c r="R120" s="30">
        <f t="shared" si="49"/>
        <v>-133902.04545454544</v>
      </c>
      <c r="S120" s="30">
        <f t="shared" si="49"/>
        <v>-133902.04545454544</v>
      </c>
      <c r="T120" s="30">
        <f t="shared" si="49"/>
        <v>-133902.04545454544</v>
      </c>
      <c r="U120" s="30">
        <f t="shared" si="49"/>
        <v>-133902.04545454544</v>
      </c>
      <c r="V120" s="30">
        <f t="shared" si="49"/>
        <v>-133902.04545454544</v>
      </c>
      <c r="W120" s="30">
        <f t="shared" si="49"/>
        <v>-133902.04545454544</v>
      </c>
      <c r="X120" s="30">
        <f t="shared" si="49"/>
        <v>-133902.04545454544</v>
      </c>
      <c r="Y120" s="30">
        <f t="shared" si="49"/>
        <v>-133902.04545454544</v>
      </c>
      <c r="Z120" s="30">
        <f t="shared" si="49"/>
        <v>-133902.04545454544</v>
      </c>
      <c r="AA120" s="30">
        <f t="shared" si="49"/>
        <v>-133902.04545454544</v>
      </c>
      <c r="AB120" s="21"/>
      <c r="AC120" s="21"/>
      <c r="AD120" s="21"/>
      <c r="AE120" s="21"/>
      <c r="AF120" s="21"/>
      <c r="AG120" s="21"/>
    </row>
    <row r="121" spans="2:33" ht="30" x14ac:dyDescent="0.25">
      <c r="B121" s="42" t="s">
        <v>72</v>
      </c>
      <c r="C121" s="32">
        <f>C114+C115</f>
        <v>5610000</v>
      </c>
      <c r="D121" s="32">
        <f t="shared" ref="D121:AA121" si="50">D114+D115</f>
        <v>5610000</v>
      </c>
      <c r="E121" s="32">
        <f t="shared" si="50"/>
        <v>5660336.538461538</v>
      </c>
      <c r="F121" s="32">
        <f t="shared" si="50"/>
        <v>5658000</v>
      </c>
      <c r="G121" s="32">
        <f t="shared" si="50"/>
        <v>5658000</v>
      </c>
      <c r="H121" s="32">
        <f t="shared" si="50"/>
        <v>5658000</v>
      </c>
      <c r="I121" s="32">
        <f t="shared" si="50"/>
        <v>5658000</v>
      </c>
      <c r="J121" s="32">
        <f t="shared" si="50"/>
        <v>5658000</v>
      </c>
      <c r="K121" s="32">
        <f t="shared" si="50"/>
        <v>5658000</v>
      </c>
      <c r="L121" s="32">
        <f t="shared" si="50"/>
        <v>5658000</v>
      </c>
      <c r="M121" s="32">
        <f t="shared" si="50"/>
        <v>5658000</v>
      </c>
      <c r="N121" s="32">
        <f t="shared" si="50"/>
        <v>5658000</v>
      </c>
      <c r="O121" s="32">
        <f t="shared" si="50"/>
        <v>5658000</v>
      </c>
      <c r="P121" s="32">
        <f t="shared" si="50"/>
        <v>5658000</v>
      </c>
      <c r="Q121" s="32">
        <f t="shared" si="50"/>
        <v>5658000</v>
      </c>
      <c r="R121" s="32">
        <f t="shared" si="50"/>
        <v>5658000</v>
      </c>
      <c r="S121" s="32">
        <f t="shared" si="50"/>
        <v>5658000</v>
      </c>
      <c r="T121" s="32">
        <f t="shared" si="50"/>
        <v>5658000</v>
      </c>
      <c r="U121" s="32">
        <f t="shared" si="50"/>
        <v>5658000</v>
      </c>
      <c r="V121" s="32">
        <f t="shared" si="50"/>
        <v>5658000</v>
      </c>
      <c r="W121" s="32">
        <f t="shared" si="50"/>
        <v>5658000</v>
      </c>
      <c r="X121" s="32">
        <f t="shared" si="50"/>
        <v>5658000</v>
      </c>
      <c r="Y121" s="32">
        <f t="shared" si="50"/>
        <v>5657999.9999999991</v>
      </c>
      <c r="Z121" s="32">
        <f t="shared" si="50"/>
        <v>5657999.9999999991</v>
      </c>
      <c r="AA121" s="32">
        <f t="shared" si="50"/>
        <v>5657999.9999999991</v>
      </c>
      <c r="AB121" s="21"/>
      <c r="AC121" s="21"/>
      <c r="AD121" s="21"/>
      <c r="AE121" s="21"/>
      <c r="AF121" s="21"/>
      <c r="AG121" s="21"/>
    </row>
    <row r="122" spans="2:33" ht="30" x14ac:dyDescent="0.25">
      <c r="B122" s="36" t="s">
        <v>73</v>
      </c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21"/>
      <c r="AC122" s="21"/>
      <c r="AD122" s="21"/>
      <c r="AE122" s="21"/>
      <c r="AF122" s="21"/>
      <c r="AG122" s="21"/>
    </row>
    <row r="123" spans="2:33" ht="15" x14ac:dyDescent="0.25">
      <c r="B123" s="42" t="s">
        <v>74</v>
      </c>
      <c r="C123" s="32">
        <f>C124+C125+C126</f>
        <v>0</v>
      </c>
      <c r="D123" s="32">
        <f t="shared" ref="D123" si="51">D124+D125+D126</f>
        <v>0</v>
      </c>
      <c r="E123" s="32">
        <f t="shared" ref="E123" si="52">E124+E125+E126</f>
        <v>0</v>
      </c>
      <c r="F123" s="32">
        <f t="shared" ref="F123" si="53">F124+F125+F126</f>
        <v>0</v>
      </c>
      <c r="G123" s="32">
        <f t="shared" ref="G123" si="54">G124+G125+G126</f>
        <v>0</v>
      </c>
      <c r="H123" s="32">
        <f t="shared" ref="H123" si="55">H124+H125+H126</f>
        <v>0</v>
      </c>
      <c r="I123" s="32">
        <f t="shared" ref="I123" si="56">I124+I125+I126</f>
        <v>0</v>
      </c>
      <c r="J123" s="32">
        <f t="shared" ref="J123" si="57">J124+J125+J126</f>
        <v>0</v>
      </c>
      <c r="K123" s="32">
        <f t="shared" ref="K123" si="58">K124+K125+K126</f>
        <v>0</v>
      </c>
      <c r="L123" s="32">
        <f t="shared" ref="L123" si="59">L124+L125+L126</f>
        <v>0</v>
      </c>
      <c r="M123" s="32">
        <f t="shared" ref="M123" si="60">M124+M125+M126</f>
        <v>0</v>
      </c>
      <c r="N123" s="32">
        <f t="shared" ref="N123" si="61">N124+N125+N126</f>
        <v>0</v>
      </c>
      <c r="O123" s="32">
        <f t="shared" ref="O123" si="62">O124+O125+O126</f>
        <v>0</v>
      </c>
      <c r="P123" s="32">
        <f t="shared" ref="P123" si="63">P124+P125+P126</f>
        <v>0</v>
      </c>
      <c r="Q123" s="32">
        <f t="shared" ref="Q123" si="64">Q124+Q125+Q126</f>
        <v>0</v>
      </c>
      <c r="R123" s="32">
        <f t="shared" ref="R123" si="65">R124+R125+R126</f>
        <v>0</v>
      </c>
      <c r="S123" s="32">
        <f t="shared" ref="S123" si="66">S124+S125+S126</f>
        <v>0</v>
      </c>
      <c r="T123" s="32">
        <f t="shared" ref="T123" si="67">T124+T125+T126</f>
        <v>0</v>
      </c>
      <c r="U123" s="32">
        <f t="shared" ref="U123" si="68">U124+U125+U126</f>
        <v>0</v>
      </c>
      <c r="V123" s="32">
        <f t="shared" ref="V123" si="69">V124+V125+V126</f>
        <v>0</v>
      </c>
      <c r="W123" s="32">
        <f t="shared" ref="W123" si="70">W124+W125+W126</f>
        <v>0</v>
      </c>
      <c r="X123" s="32">
        <f t="shared" ref="X123" si="71">X124+X125+X126</f>
        <v>0</v>
      </c>
      <c r="Y123" s="32">
        <f t="shared" ref="Y123" si="72">Y124+Y125+Y126</f>
        <v>0</v>
      </c>
      <c r="Z123" s="32">
        <f t="shared" ref="Z123" si="73">Z124+Z125+Z126</f>
        <v>0</v>
      </c>
      <c r="AA123" s="32">
        <f t="shared" ref="AA123" si="74">AA124+AA125+AA126</f>
        <v>0</v>
      </c>
      <c r="AB123" s="21"/>
      <c r="AC123" s="21"/>
      <c r="AD123" s="21"/>
      <c r="AE123" s="21"/>
      <c r="AF123" s="21"/>
      <c r="AG123" s="21"/>
    </row>
    <row r="124" spans="2:33" ht="15" x14ac:dyDescent="0.25">
      <c r="B124" s="24" t="s">
        <v>75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Y124" s="30">
        <v>0</v>
      </c>
      <c r="Z124" s="30">
        <v>0</v>
      </c>
      <c r="AA124" s="30">
        <v>0</v>
      </c>
      <c r="AB124" s="21"/>
      <c r="AC124" s="21"/>
      <c r="AD124" s="21"/>
      <c r="AE124" s="21"/>
      <c r="AF124" s="21"/>
      <c r="AG124" s="21"/>
    </row>
    <row r="125" spans="2:33" ht="30" x14ac:dyDescent="0.25">
      <c r="B125" s="24" t="s">
        <v>76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21"/>
      <c r="AC125" s="21"/>
      <c r="AD125" s="21"/>
      <c r="AE125" s="21"/>
      <c r="AF125" s="21"/>
      <c r="AG125" s="21"/>
    </row>
    <row r="126" spans="2:33" ht="30" x14ac:dyDescent="0.25">
      <c r="B126" s="24" t="s">
        <v>77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30">
        <v>0</v>
      </c>
      <c r="AA126" s="30">
        <v>0</v>
      </c>
      <c r="AB126" s="21"/>
      <c r="AC126" s="21"/>
      <c r="AD126" s="21"/>
      <c r="AE126" s="21"/>
      <c r="AF126" s="21"/>
      <c r="AG126" s="21"/>
    </row>
    <row r="127" spans="2:33" ht="15" x14ac:dyDescent="0.25">
      <c r="B127" s="42" t="s">
        <v>78</v>
      </c>
      <c r="C127" s="32">
        <f>C128+C129</f>
        <v>4733000</v>
      </c>
      <c r="D127" s="32">
        <f t="shared" ref="D127" si="75">D128+D129</f>
        <v>12528500</v>
      </c>
      <c r="E127" s="32">
        <f t="shared" ref="E127" si="76">E128+E129</f>
        <v>4610000</v>
      </c>
      <c r="F127" s="32">
        <f t="shared" ref="F127" si="77">F128+F129</f>
        <v>4610000</v>
      </c>
      <c r="G127" s="32">
        <f t="shared" ref="G127" si="78">G128+G129</f>
        <v>4610000</v>
      </c>
      <c r="H127" s="32">
        <f t="shared" ref="H127" si="79">H128+H129</f>
        <v>4610000</v>
      </c>
      <c r="I127" s="32">
        <f t="shared" ref="I127" si="80">I128+I129</f>
        <v>4610000</v>
      </c>
      <c r="J127" s="32">
        <f t="shared" ref="J127" si="81">J128+J129</f>
        <v>4610000</v>
      </c>
      <c r="K127" s="32">
        <f t="shared" ref="K127" si="82">K128+K129</f>
        <v>4610000</v>
      </c>
      <c r="L127" s="32">
        <f t="shared" ref="L127" si="83">L128+L129</f>
        <v>4610000</v>
      </c>
      <c r="M127" s="32">
        <f t="shared" ref="M127" si="84">M128+M129</f>
        <v>4610000</v>
      </c>
      <c r="N127" s="32">
        <f t="shared" ref="N127" si="85">N128+N129</f>
        <v>5210000</v>
      </c>
      <c r="O127" s="32">
        <f t="shared" ref="O127" si="86">O128+O129</f>
        <v>4610000</v>
      </c>
      <c r="P127" s="32">
        <f t="shared" ref="P127" si="87">P128+P129</f>
        <v>4610000</v>
      </c>
      <c r="Q127" s="32">
        <f t="shared" ref="Q127" si="88">Q128+Q129</f>
        <v>4610000</v>
      </c>
      <c r="R127" s="32">
        <f t="shared" ref="R127" si="89">R128+R129</f>
        <v>4610000</v>
      </c>
      <c r="S127" s="32">
        <f t="shared" ref="S127" si="90">S128+S129</f>
        <v>4610000</v>
      </c>
      <c r="T127" s="32">
        <f t="shared" ref="T127" si="91">T128+T129</f>
        <v>4610000</v>
      </c>
      <c r="U127" s="32">
        <f t="shared" ref="U127" si="92">U128+U129</f>
        <v>4610000</v>
      </c>
      <c r="V127" s="32">
        <f t="shared" ref="V127" si="93">V128+V129</f>
        <v>4610000</v>
      </c>
      <c r="W127" s="32">
        <f t="shared" ref="W127" si="94">W128+W129</f>
        <v>4610000</v>
      </c>
      <c r="X127" s="32">
        <f t="shared" ref="X127" si="95">X128+X129</f>
        <v>5210000</v>
      </c>
      <c r="Y127" s="32">
        <f t="shared" ref="Y127" si="96">Y128+Y129</f>
        <v>4610000</v>
      </c>
      <c r="Z127" s="32">
        <f t="shared" ref="Z127" si="97">Z128+Z129</f>
        <v>4610000</v>
      </c>
      <c r="AA127" s="32">
        <f t="shared" ref="AA127" si="98">AA128+AA129</f>
        <v>4610000</v>
      </c>
      <c r="AB127" s="21"/>
      <c r="AC127" s="21"/>
      <c r="AD127" s="21"/>
      <c r="AE127" s="21"/>
      <c r="AF127" s="21"/>
      <c r="AG127" s="21"/>
    </row>
    <row r="128" spans="2:33" ht="15" x14ac:dyDescent="0.25">
      <c r="B128" s="24" t="s">
        <v>79</v>
      </c>
      <c r="C128" s="30">
        <f>założenia!$C161+C165</f>
        <v>4733000</v>
      </c>
      <c r="D128" s="30">
        <f>założenia!$C161+D165</f>
        <v>12528500</v>
      </c>
      <c r="E128" s="30">
        <f>założenia!$C161+E165</f>
        <v>4610000</v>
      </c>
      <c r="F128" s="30">
        <f>założenia!$C161+F165</f>
        <v>4610000</v>
      </c>
      <c r="G128" s="30">
        <f>założenia!$C161+G165</f>
        <v>4610000</v>
      </c>
      <c r="H128" s="30">
        <f>założenia!$C161+H165</f>
        <v>4610000</v>
      </c>
      <c r="I128" s="30">
        <f>założenia!$C161+I165</f>
        <v>4610000</v>
      </c>
      <c r="J128" s="30">
        <f>założenia!$C161+J165</f>
        <v>4610000</v>
      </c>
      <c r="K128" s="30">
        <f>założenia!$C161+K165</f>
        <v>4610000</v>
      </c>
      <c r="L128" s="30">
        <f>założenia!$C161+L165</f>
        <v>4610000</v>
      </c>
      <c r="M128" s="30">
        <f>założenia!$C161+M165</f>
        <v>4610000</v>
      </c>
      <c r="N128" s="30">
        <f>założenia!$C161+N165</f>
        <v>5210000</v>
      </c>
      <c r="O128" s="30">
        <f>założenia!$C161+O165</f>
        <v>4610000</v>
      </c>
      <c r="P128" s="30">
        <f>założenia!$C161+P165</f>
        <v>4610000</v>
      </c>
      <c r="Q128" s="30">
        <f>założenia!$C161+Q165</f>
        <v>4610000</v>
      </c>
      <c r="R128" s="30">
        <f>założenia!$C161+R165</f>
        <v>4610000</v>
      </c>
      <c r="S128" s="30">
        <f>założenia!$C161+S165</f>
        <v>4610000</v>
      </c>
      <c r="T128" s="30">
        <f>założenia!$C161+T165</f>
        <v>4610000</v>
      </c>
      <c r="U128" s="30">
        <f>założenia!$C161+U165</f>
        <v>4610000</v>
      </c>
      <c r="V128" s="30">
        <f>założenia!$C161+V165</f>
        <v>4610000</v>
      </c>
      <c r="W128" s="30">
        <f>założenia!$C161+W165</f>
        <v>4610000</v>
      </c>
      <c r="X128" s="30">
        <f>założenia!$C161+X165</f>
        <v>5210000</v>
      </c>
      <c r="Y128" s="30">
        <f>założenia!$C161+Y165</f>
        <v>4610000</v>
      </c>
      <c r="Z128" s="30">
        <f>założenia!$C161+Z165</f>
        <v>4610000</v>
      </c>
      <c r="AA128" s="30">
        <f>założenia!$C161+AA165</f>
        <v>4610000</v>
      </c>
      <c r="AB128" s="21"/>
      <c r="AC128" s="21"/>
      <c r="AD128" s="21"/>
      <c r="AE128" s="21"/>
      <c r="AF128" s="21"/>
      <c r="AG128" s="21"/>
    </row>
    <row r="129" spans="2:33" ht="30" x14ac:dyDescent="0.25">
      <c r="B129" s="24" t="s">
        <v>80</v>
      </c>
      <c r="C129" s="30">
        <v>0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21"/>
      <c r="AC129" s="21"/>
      <c r="AD129" s="21"/>
      <c r="AE129" s="21"/>
      <c r="AF129" s="21"/>
      <c r="AG129" s="21"/>
    </row>
    <row r="130" spans="2:33" ht="30" x14ac:dyDescent="0.25">
      <c r="B130" s="42" t="s">
        <v>81</v>
      </c>
      <c r="C130" s="32">
        <f>C123-C127</f>
        <v>-4733000</v>
      </c>
      <c r="D130" s="32">
        <f t="shared" ref="D130:AA130" si="99">D123-D127</f>
        <v>-12528500</v>
      </c>
      <c r="E130" s="32">
        <f t="shared" si="99"/>
        <v>-4610000</v>
      </c>
      <c r="F130" s="32">
        <f t="shared" si="99"/>
        <v>-4610000</v>
      </c>
      <c r="G130" s="32">
        <f t="shared" si="99"/>
        <v>-4610000</v>
      </c>
      <c r="H130" s="32">
        <f t="shared" si="99"/>
        <v>-4610000</v>
      </c>
      <c r="I130" s="32">
        <f t="shared" si="99"/>
        <v>-4610000</v>
      </c>
      <c r="J130" s="32">
        <f t="shared" si="99"/>
        <v>-4610000</v>
      </c>
      <c r="K130" s="32">
        <f t="shared" si="99"/>
        <v>-4610000</v>
      </c>
      <c r="L130" s="32">
        <f t="shared" si="99"/>
        <v>-4610000</v>
      </c>
      <c r="M130" s="32">
        <f t="shared" si="99"/>
        <v>-4610000</v>
      </c>
      <c r="N130" s="32">
        <f t="shared" si="99"/>
        <v>-5210000</v>
      </c>
      <c r="O130" s="32">
        <f t="shared" si="99"/>
        <v>-4610000</v>
      </c>
      <c r="P130" s="32">
        <f t="shared" si="99"/>
        <v>-4610000</v>
      </c>
      <c r="Q130" s="32">
        <f t="shared" si="99"/>
        <v>-4610000</v>
      </c>
      <c r="R130" s="32">
        <f t="shared" si="99"/>
        <v>-4610000</v>
      </c>
      <c r="S130" s="32">
        <f t="shared" si="99"/>
        <v>-4610000</v>
      </c>
      <c r="T130" s="32">
        <f t="shared" si="99"/>
        <v>-4610000</v>
      </c>
      <c r="U130" s="32">
        <f t="shared" si="99"/>
        <v>-4610000</v>
      </c>
      <c r="V130" s="32">
        <f t="shared" si="99"/>
        <v>-4610000</v>
      </c>
      <c r="W130" s="32">
        <f t="shared" si="99"/>
        <v>-4610000</v>
      </c>
      <c r="X130" s="32">
        <f t="shared" si="99"/>
        <v>-5210000</v>
      </c>
      <c r="Y130" s="32">
        <f t="shared" si="99"/>
        <v>-4610000</v>
      </c>
      <c r="Z130" s="32">
        <f t="shared" si="99"/>
        <v>-4610000</v>
      </c>
      <c r="AA130" s="32">
        <f t="shared" si="99"/>
        <v>-4610000</v>
      </c>
      <c r="AB130" s="21"/>
      <c r="AC130" s="21"/>
      <c r="AD130" s="21"/>
      <c r="AE130" s="21"/>
      <c r="AF130" s="21"/>
      <c r="AG130" s="21"/>
    </row>
    <row r="131" spans="2:33" ht="30" x14ac:dyDescent="0.25">
      <c r="B131" s="36" t="s">
        <v>82</v>
      </c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21"/>
      <c r="AC131" s="21"/>
      <c r="AD131" s="21"/>
      <c r="AE131" s="21"/>
      <c r="AF131" s="21"/>
      <c r="AG131" s="21"/>
    </row>
    <row r="132" spans="2:33" ht="15" x14ac:dyDescent="0.25">
      <c r="B132" s="42" t="s">
        <v>74</v>
      </c>
      <c r="C132" s="32">
        <f>C133+C134+C135+C136</f>
        <v>73185</v>
      </c>
      <c r="D132" s="32">
        <f t="shared" ref="D132" si="100">D133+D134+D135+D136</f>
        <v>4345582.5</v>
      </c>
      <c r="E132" s="32">
        <f t="shared" ref="E132" si="101">E133+E134+E135+E136</f>
        <v>0</v>
      </c>
      <c r="F132" s="32">
        <f t="shared" ref="F132" si="102">F133+F134+F135+F136</f>
        <v>0</v>
      </c>
      <c r="G132" s="32">
        <f t="shared" ref="G132" si="103">G133+G134+G135+G136</f>
        <v>0</v>
      </c>
      <c r="H132" s="32">
        <f t="shared" ref="H132" si="104">H133+H134+H135+H136</f>
        <v>0</v>
      </c>
      <c r="I132" s="32">
        <f t="shared" ref="I132" si="105">I133+I134+I135+I136</f>
        <v>0</v>
      </c>
      <c r="J132" s="32">
        <f t="shared" ref="J132" si="106">J133+J134+J135+J136</f>
        <v>0</v>
      </c>
      <c r="K132" s="32">
        <f t="shared" ref="K132" si="107">K133+K134+K135+K136</f>
        <v>0</v>
      </c>
      <c r="L132" s="32">
        <f t="shared" ref="L132" si="108">L133+L134+L135+L136</f>
        <v>0</v>
      </c>
      <c r="M132" s="32">
        <f t="shared" ref="M132" si="109">M133+M134+M135+M136</f>
        <v>0</v>
      </c>
      <c r="N132" s="32">
        <f t="shared" ref="N132" si="110">N133+N134+N135+N136</f>
        <v>0</v>
      </c>
      <c r="O132" s="32">
        <f t="shared" ref="O132" si="111">O133+O134+O135+O136</f>
        <v>0</v>
      </c>
      <c r="P132" s="32">
        <f t="shared" ref="P132" si="112">P133+P134+P135+P136</f>
        <v>0</v>
      </c>
      <c r="Q132" s="32">
        <f t="shared" ref="Q132" si="113">Q133+Q134+Q135+Q136</f>
        <v>0</v>
      </c>
      <c r="R132" s="32">
        <f t="shared" ref="R132" si="114">R133+R134+R135+R136</f>
        <v>0</v>
      </c>
      <c r="S132" s="32">
        <f t="shared" ref="S132" si="115">S133+S134+S135+S136</f>
        <v>0</v>
      </c>
      <c r="T132" s="32">
        <f t="shared" ref="T132" si="116">T133+T134+T135+T136</f>
        <v>0</v>
      </c>
      <c r="U132" s="32">
        <f t="shared" ref="U132" si="117">U133+U134+U135+U136</f>
        <v>0</v>
      </c>
      <c r="V132" s="32">
        <f t="shared" ref="V132" si="118">V133+V134+V135+V136</f>
        <v>0</v>
      </c>
      <c r="W132" s="32">
        <f t="shared" ref="W132" si="119">W133+W134+W135+W136</f>
        <v>0</v>
      </c>
      <c r="X132" s="32">
        <f t="shared" ref="X132" si="120">X133+X134+X135+X136</f>
        <v>0</v>
      </c>
      <c r="Y132" s="32">
        <f t="shared" ref="Y132" si="121">Y133+Y134+Y135+Y136</f>
        <v>0</v>
      </c>
      <c r="Z132" s="32">
        <f t="shared" ref="Z132" si="122">Z133+Z134+Z135+Z136</f>
        <v>0</v>
      </c>
      <c r="AA132" s="32">
        <f t="shared" ref="AA132" si="123">AA133+AA134+AA135+AA136</f>
        <v>0</v>
      </c>
      <c r="AB132" s="21"/>
      <c r="AC132" s="21"/>
      <c r="AD132" s="21"/>
      <c r="AE132" s="21"/>
      <c r="AF132" s="21"/>
      <c r="AG132" s="21"/>
    </row>
    <row r="133" spans="2:33" ht="30" x14ac:dyDescent="0.25">
      <c r="B133" s="24" t="s">
        <v>83</v>
      </c>
      <c r="C133" s="30">
        <v>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21"/>
      <c r="AC133" s="21"/>
      <c r="AD133" s="21"/>
      <c r="AE133" s="21"/>
      <c r="AF133" s="21"/>
      <c r="AG133" s="21"/>
    </row>
    <row r="134" spans="2:33" ht="15" x14ac:dyDescent="0.25">
      <c r="B134" s="24" t="s">
        <v>84</v>
      </c>
      <c r="C134" s="30">
        <v>0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21"/>
      <c r="AC134" s="21"/>
      <c r="AD134" s="21"/>
      <c r="AE134" s="21"/>
      <c r="AF134" s="21"/>
      <c r="AG134" s="21"/>
    </row>
    <row r="135" spans="2:33" ht="30" x14ac:dyDescent="0.25">
      <c r="B135" s="24" t="s">
        <v>85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21"/>
      <c r="AC135" s="21"/>
      <c r="AD135" s="21"/>
      <c r="AE135" s="21"/>
      <c r="AF135" s="21"/>
      <c r="AG135" s="21"/>
    </row>
    <row r="136" spans="2:33" ht="15" x14ac:dyDescent="0.25">
      <c r="B136" s="24" t="s">
        <v>142</v>
      </c>
      <c r="C136" s="30">
        <f t="shared" ref="C136:AA136" si="124">C173</f>
        <v>73185</v>
      </c>
      <c r="D136" s="30">
        <f t="shared" si="124"/>
        <v>4345582.5</v>
      </c>
      <c r="E136" s="30">
        <f t="shared" si="124"/>
        <v>0</v>
      </c>
      <c r="F136" s="30">
        <f t="shared" si="124"/>
        <v>0</v>
      </c>
      <c r="G136" s="30">
        <f t="shared" si="124"/>
        <v>0</v>
      </c>
      <c r="H136" s="30">
        <f t="shared" si="124"/>
        <v>0</v>
      </c>
      <c r="I136" s="30">
        <f t="shared" si="124"/>
        <v>0</v>
      </c>
      <c r="J136" s="30">
        <f t="shared" si="124"/>
        <v>0</v>
      </c>
      <c r="K136" s="30">
        <f t="shared" si="124"/>
        <v>0</v>
      </c>
      <c r="L136" s="30">
        <f t="shared" si="124"/>
        <v>0</v>
      </c>
      <c r="M136" s="30">
        <f t="shared" si="124"/>
        <v>0</v>
      </c>
      <c r="N136" s="30">
        <f t="shared" si="124"/>
        <v>0</v>
      </c>
      <c r="O136" s="30">
        <f t="shared" si="124"/>
        <v>0</v>
      </c>
      <c r="P136" s="30">
        <f t="shared" si="124"/>
        <v>0</v>
      </c>
      <c r="Q136" s="30">
        <f t="shared" si="124"/>
        <v>0</v>
      </c>
      <c r="R136" s="30">
        <f t="shared" si="124"/>
        <v>0</v>
      </c>
      <c r="S136" s="30">
        <f t="shared" si="124"/>
        <v>0</v>
      </c>
      <c r="T136" s="30">
        <f t="shared" si="124"/>
        <v>0</v>
      </c>
      <c r="U136" s="30">
        <f t="shared" si="124"/>
        <v>0</v>
      </c>
      <c r="V136" s="30">
        <f t="shared" si="124"/>
        <v>0</v>
      </c>
      <c r="W136" s="30">
        <f t="shared" si="124"/>
        <v>0</v>
      </c>
      <c r="X136" s="30">
        <f t="shared" si="124"/>
        <v>0</v>
      </c>
      <c r="Y136" s="30">
        <f t="shared" si="124"/>
        <v>0</v>
      </c>
      <c r="Z136" s="30">
        <f t="shared" si="124"/>
        <v>0</v>
      </c>
      <c r="AA136" s="30">
        <f t="shared" si="124"/>
        <v>0</v>
      </c>
      <c r="AB136" s="21"/>
      <c r="AC136" s="21"/>
      <c r="AD136" s="21"/>
      <c r="AE136" s="21"/>
      <c r="AF136" s="21"/>
      <c r="AG136" s="21"/>
    </row>
    <row r="137" spans="2:33" ht="15" x14ac:dyDescent="0.25">
      <c r="B137" s="42" t="s">
        <v>78</v>
      </c>
      <c r="C137" s="32">
        <f>C138+C139+C140+C141+C142+C143</f>
        <v>0</v>
      </c>
      <c r="D137" s="32">
        <f t="shared" ref="D137" si="125">D138+D139+D140+D141+D142+D143</f>
        <v>0</v>
      </c>
      <c r="E137" s="32">
        <f t="shared" ref="E137" si="126">E138+E139+E140+E141+E142+E143</f>
        <v>0</v>
      </c>
      <c r="F137" s="32">
        <f t="shared" ref="F137" si="127">F138+F139+F140+F141+F142+F143</f>
        <v>0</v>
      </c>
      <c r="G137" s="32">
        <f t="shared" ref="G137" si="128">G138+G139+G140+G141+G142+G143</f>
        <v>0</v>
      </c>
      <c r="H137" s="32">
        <f t="shared" ref="H137" si="129">H138+H139+H140+H141+H142+H143</f>
        <v>0</v>
      </c>
      <c r="I137" s="32">
        <f t="shared" ref="I137" si="130">I138+I139+I140+I141+I142+I143</f>
        <v>0</v>
      </c>
      <c r="J137" s="32">
        <f t="shared" ref="J137" si="131">J138+J139+J140+J141+J142+J143</f>
        <v>0</v>
      </c>
      <c r="K137" s="32">
        <f t="shared" ref="K137" si="132">K138+K139+K140+K141+K142+K143</f>
        <v>0</v>
      </c>
      <c r="L137" s="32">
        <f t="shared" ref="L137" si="133">L138+L139+L140+L141+L142+L143</f>
        <v>0</v>
      </c>
      <c r="M137" s="32">
        <f t="shared" ref="M137" si="134">M138+M139+M140+M141+M142+M143</f>
        <v>0</v>
      </c>
      <c r="N137" s="32">
        <f t="shared" ref="N137" si="135">N138+N139+N140+N141+N142+N143</f>
        <v>0</v>
      </c>
      <c r="O137" s="32">
        <f t="shared" ref="O137" si="136">O138+O139+O140+O141+O142+O143</f>
        <v>0</v>
      </c>
      <c r="P137" s="32">
        <f t="shared" ref="P137" si="137">P138+P139+P140+P141+P142+P143</f>
        <v>0</v>
      </c>
      <c r="Q137" s="32">
        <f t="shared" ref="Q137" si="138">Q138+Q139+Q140+Q141+Q142+Q143</f>
        <v>0</v>
      </c>
      <c r="R137" s="32">
        <f t="shared" ref="R137" si="139">R138+R139+R140+R141+R142+R143</f>
        <v>0</v>
      </c>
      <c r="S137" s="32">
        <f t="shared" ref="S137" si="140">S138+S139+S140+S141+S142+S143</f>
        <v>0</v>
      </c>
      <c r="T137" s="32">
        <f t="shared" ref="T137" si="141">T138+T139+T140+T141+T142+T143</f>
        <v>0</v>
      </c>
      <c r="U137" s="32">
        <f t="shared" ref="U137" si="142">U138+U139+U140+U141+U142+U143</f>
        <v>0</v>
      </c>
      <c r="V137" s="32">
        <f t="shared" ref="V137" si="143">V138+V139+V140+V141+V142+V143</f>
        <v>0</v>
      </c>
      <c r="W137" s="32">
        <f t="shared" ref="W137" si="144">W138+W139+W140+W141+W142+W143</f>
        <v>0</v>
      </c>
      <c r="X137" s="32">
        <f t="shared" ref="X137" si="145">X138+X139+X140+X141+X142+X143</f>
        <v>0</v>
      </c>
      <c r="Y137" s="32">
        <f t="shared" ref="Y137" si="146">Y138+Y139+Y140+Y141+Y142+Y143</f>
        <v>0</v>
      </c>
      <c r="Z137" s="32">
        <f t="shared" ref="Z137" si="147">Z138+Z139+Z140+Z141+Z142+Z143</f>
        <v>0</v>
      </c>
      <c r="AA137" s="32">
        <f t="shared" ref="AA137" si="148">AA138+AA139+AA140+AA141+AA142+AA143</f>
        <v>0</v>
      </c>
      <c r="AB137" s="21"/>
      <c r="AC137" s="21"/>
      <c r="AD137" s="21"/>
      <c r="AE137" s="21"/>
      <c r="AF137" s="21"/>
      <c r="AG137" s="21"/>
    </row>
    <row r="138" spans="2:33" ht="30" x14ac:dyDescent="0.25">
      <c r="B138" s="24" t="s">
        <v>86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21"/>
      <c r="AC138" s="21"/>
      <c r="AD138" s="21"/>
      <c r="AE138" s="21"/>
      <c r="AF138" s="21"/>
      <c r="AG138" s="21"/>
    </row>
    <row r="139" spans="2:33" ht="30" x14ac:dyDescent="0.25">
      <c r="B139" s="24" t="s">
        <v>87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21"/>
      <c r="AC139" s="21"/>
      <c r="AD139" s="21"/>
      <c r="AE139" s="21"/>
      <c r="AF139" s="21"/>
      <c r="AG139" s="21"/>
    </row>
    <row r="140" spans="2:33" ht="15" x14ac:dyDescent="0.25">
      <c r="B140" s="24" t="s">
        <v>88</v>
      </c>
      <c r="C140" s="30">
        <v>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21"/>
      <c r="AC140" s="21"/>
      <c r="AD140" s="21"/>
      <c r="AE140" s="21"/>
      <c r="AF140" s="21"/>
      <c r="AG140" s="21"/>
    </row>
    <row r="141" spans="2:33" ht="30" x14ac:dyDescent="0.25">
      <c r="B141" s="24" t="s">
        <v>89</v>
      </c>
      <c r="C141" s="30">
        <v>0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0">
        <v>0</v>
      </c>
      <c r="W141" s="30">
        <v>0</v>
      </c>
      <c r="X141" s="30">
        <v>0</v>
      </c>
      <c r="Y141" s="30">
        <v>0</v>
      </c>
      <c r="Z141" s="30">
        <v>0</v>
      </c>
      <c r="AA141" s="30">
        <v>0</v>
      </c>
      <c r="AB141" s="21"/>
      <c r="AC141" s="21"/>
      <c r="AD141" s="21"/>
      <c r="AE141" s="21"/>
      <c r="AF141" s="21"/>
      <c r="AG141" s="21"/>
    </row>
    <row r="142" spans="2:33" ht="30" x14ac:dyDescent="0.25">
      <c r="B142" s="24" t="s">
        <v>90</v>
      </c>
      <c r="C142" s="30">
        <v>0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0">
        <v>0</v>
      </c>
      <c r="W142" s="30">
        <v>0</v>
      </c>
      <c r="X142" s="30">
        <v>0</v>
      </c>
      <c r="Y142" s="30">
        <v>0</v>
      </c>
      <c r="Z142" s="30">
        <v>0</v>
      </c>
      <c r="AA142" s="30">
        <v>0</v>
      </c>
      <c r="AB142" s="21"/>
      <c r="AC142" s="21"/>
      <c r="AD142" s="21"/>
      <c r="AE142" s="21"/>
      <c r="AF142" s="21"/>
      <c r="AG142" s="21"/>
    </row>
    <row r="143" spans="2:33" ht="15" x14ac:dyDescent="0.25">
      <c r="B143" s="24" t="s">
        <v>91</v>
      </c>
      <c r="C143" s="30">
        <v>0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21"/>
      <c r="AC143" s="21"/>
      <c r="AD143" s="21"/>
      <c r="AE143" s="21"/>
      <c r="AF143" s="21"/>
      <c r="AG143" s="21"/>
    </row>
    <row r="144" spans="2:33" ht="30" x14ac:dyDescent="0.25">
      <c r="B144" s="42" t="s">
        <v>92</v>
      </c>
      <c r="C144" s="32">
        <f>C132-C137</f>
        <v>73185</v>
      </c>
      <c r="D144" s="32">
        <f t="shared" ref="D144:AA144" si="149">D132-D137</f>
        <v>4345582.5</v>
      </c>
      <c r="E144" s="32">
        <f t="shared" si="149"/>
        <v>0</v>
      </c>
      <c r="F144" s="32">
        <f t="shared" si="149"/>
        <v>0</v>
      </c>
      <c r="G144" s="32">
        <f t="shared" si="149"/>
        <v>0</v>
      </c>
      <c r="H144" s="32">
        <f t="shared" si="149"/>
        <v>0</v>
      </c>
      <c r="I144" s="32">
        <f t="shared" si="149"/>
        <v>0</v>
      </c>
      <c r="J144" s="32">
        <f t="shared" si="149"/>
        <v>0</v>
      </c>
      <c r="K144" s="32">
        <f t="shared" si="149"/>
        <v>0</v>
      </c>
      <c r="L144" s="32">
        <f t="shared" si="149"/>
        <v>0</v>
      </c>
      <c r="M144" s="32">
        <f t="shared" si="149"/>
        <v>0</v>
      </c>
      <c r="N144" s="32">
        <f t="shared" si="149"/>
        <v>0</v>
      </c>
      <c r="O144" s="32">
        <f t="shared" si="149"/>
        <v>0</v>
      </c>
      <c r="P144" s="32">
        <f t="shared" si="149"/>
        <v>0</v>
      </c>
      <c r="Q144" s="32">
        <f t="shared" si="149"/>
        <v>0</v>
      </c>
      <c r="R144" s="32">
        <f t="shared" si="149"/>
        <v>0</v>
      </c>
      <c r="S144" s="32">
        <f t="shared" si="149"/>
        <v>0</v>
      </c>
      <c r="T144" s="32">
        <f t="shared" si="149"/>
        <v>0</v>
      </c>
      <c r="U144" s="32">
        <f t="shared" si="149"/>
        <v>0</v>
      </c>
      <c r="V144" s="32">
        <f t="shared" si="149"/>
        <v>0</v>
      </c>
      <c r="W144" s="32">
        <f t="shared" si="149"/>
        <v>0</v>
      </c>
      <c r="X144" s="32">
        <f t="shared" si="149"/>
        <v>0</v>
      </c>
      <c r="Y144" s="32">
        <f t="shared" si="149"/>
        <v>0</v>
      </c>
      <c r="Z144" s="32">
        <f t="shared" si="149"/>
        <v>0</v>
      </c>
      <c r="AA144" s="32">
        <f t="shared" si="149"/>
        <v>0</v>
      </c>
      <c r="AB144" s="21"/>
      <c r="AC144" s="21"/>
      <c r="AD144" s="21"/>
      <c r="AE144" s="21"/>
      <c r="AF144" s="21"/>
      <c r="AG144" s="21"/>
    </row>
    <row r="145" spans="2:33" ht="30" x14ac:dyDescent="0.25">
      <c r="B145" s="42" t="s">
        <v>93</v>
      </c>
      <c r="C145" s="32">
        <f>C121+C130+C144</f>
        <v>950185</v>
      </c>
      <c r="D145" s="32">
        <f t="shared" ref="D145" si="150">D121+D130+D144</f>
        <v>-2572917.5</v>
      </c>
      <c r="E145" s="32">
        <f t="shared" ref="E145" si="151">E121+E130+E144</f>
        <v>1050336.538461538</v>
      </c>
      <c r="F145" s="32">
        <f t="shared" ref="F145" si="152">F121+F130+F144</f>
        <v>1048000</v>
      </c>
      <c r="G145" s="32">
        <f t="shared" ref="G145" si="153">G121+G130+G144</f>
        <v>1048000</v>
      </c>
      <c r="H145" s="32">
        <f t="shared" ref="H145" si="154">H121+H130+H144</f>
        <v>1048000</v>
      </c>
      <c r="I145" s="32">
        <f t="shared" ref="I145" si="155">I121+I130+I144</f>
        <v>1048000</v>
      </c>
      <c r="J145" s="32">
        <f t="shared" ref="J145" si="156">J121+J130+J144</f>
        <v>1048000</v>
      </c>
      <c r="K145" s="32">
        <f t="shared" ref="K145" si="157">K121+K130+K144</f>
        <v>1048000</v>
      </c>
      <c r="L145" s="32">
        <f t="shared" ref="L145" si="158">L121+L130+L144</f>
        <v>1048000</v>
      </c>
      <c r="M145" s="32">
        <f t="shared" ref="M145" si="159">M121+M130+M144</f>
        <v>1048000</v>
      </c>
      <c r="N145" s="32">
        <f t="shared" ref="N145" si="160">N121+N130+N144</f>
        <v>448000</v>
      </c>
      <c r="O145" s="32">
        <f t="shared" ref="O145" si="161">O121+O130+O144</f>
        <v>1048000</v>
      </c>
      <c r="P145" s="32">
        <f t="shared" ref="P145" si="162">P121+P130+P144</f>
        <v>1048000</v>
      </c>
      <c r="Q145" s="32">
        <f t="shared" ref="Q145" si="163">Q121+Q130+Q144</f>
        <v>1048000</v>
      </c>
      <c r="R145" s="32">
        <f t="shared" ref="R145" si="164">R121+R130+R144</f>
        <v>1048000</v>
      </c>
      <c r="S145" s="32">
        <f t="shared" ref="S145" si="165">S121+S130+S144</f>
        <v>1048000</v>
      </c>
      <c r="T145" s="32">
        <f t="shared" ref="T145" si="166">T121+T130+T144</f>
        <v>1048000</v>
      </c>
      <c r="U145" s="32">
        <f t="shared" ref="U145" si="167">U121+U130+U144</f>
        <v>1048000</v>
      </c>
      <c r="V145" s="32">
        <f t="shared" ref="V145" si="168">V121+V130+V144</f>
        <v>1048000</v>
      </c>
      <c r="W145" s="32">
        <f t="shared" ref="W145" si="169">W121+W130+W144</f>
        <v>1048000</v>
      </c>
      <c r="X145" s="32">
        <f t="shared" ref="X145" si="170">X121+X130+X144</f>
        <v>448000</v>
      </c>
      <c r="Y145" s="32">
        <f t="shared" ref="Y145" si="171">Y121+Y130+Y144</f>
        <v>1047999.9999999991</v>
      </c>
      <c r="Z145" s="32">
        <f t="shared" ref="Z145" si="172">Z121+Z130+Z144</f>
        <v>1047999.9999999991</v>
      </c>
      <c r="AA145" s="32">
        <f t="shared" ref="AA145" si="173">AA121+AA130+AA144</f>
        <v>1047999.9999999991</v>
      </c>
      <c r="AB145" s="21"/>
      <c r="AC145" s="21"/>
      <c r="AD145" s="21"/>
      <c r="AE145" s="21"/>
      <c r="AF145" s="21"/>
      <c r="AG145" s="21"/>
    </row>
    <row r="146" spans="2:33" ht="30" x14ac:dyDescent="0.25">
      <c r="B146" s="42" t="s">
        <v>94</v>
      </c>
      <c r="C146" s="32">
        <f>założenia!C124</f>
        <v>5100000</v>
      </c>
      <c r="D146" s="32">
        <f>C147</f>
        <v>6050185</v>
      </c>
      <c r="E146" s="32">
        <f t="shared" ref="E146:AA146" si="174">D147</f>
        <v>3477267.5</v>
      </c>
      <c r="F146" s="32">
        <f t="shared" si="174"/>
        <v>4527604.038461538</v>
      </c>
      <c r="G146" s="32">
        <f t="shared" si="174"/>
        <v>5575604.038461538</v>
      </c>
      <c r="H146" s="32">
        <f t="shared" si="174"/>
        <v>6623604.038461538</v>
      </c>
      <c r="I146" s="32">
        <f t="shared" si="174"/>
        <v>7671604.038461538</v>
      </c>
      <c r="J146" s="32">
        <f t="shared" si="174"/>
        <v>8719604.038461538</v>
      </c>
      <c r="K146" s="32">
        <f t="shared" si="174"/>
        <v>9767604.038461538</v>
      </c>
      <c r="L146" s="32">
        <f t="shared" si="174"/>
        <v>10815604.038461538</v>
      </c>
      <c r="M146" s="32">
        <f t="shared" si="174"/>
        <v>11863604.038461538</v>
      </c>
      <c r="N146" s="32">
        <f t="shared" si="174"/>
        <v>12911604.038461538</v>
      </c>
      <c r="O146" s="32">
        <f t="shared" si="174"/>
        <v>13359604.038461538</v>
      </c>
      <c r="P146" s="32">
        <f t="shared" si="174"/>
        <v>14407604.038461538</v>
      </c>
      <c r="Q146" s="32">
        <f t="shared" si="174"/>
        <v>15455604.038461538</v>
      </c>
      <c r="R146" s="32">
        <f t="shared" si="174"/>
        <v>16503604.038461538</v>
      </c>
      <c r="S146" s="32">
        <f t="shared" si="174"/>
        <v>17551604.038461536</v>
      </c>
      <c r="T146" s="32">
        <f t="shared" si="174"/>
        <v>18599604.038461536</v>
      </c>
      <c r="U146" s="32">
        <f t="shared" si="174"/>
        <v>19647604.038461536</v>
      </c>
      <c r="V146" s="32">
        <f t="shared" si="174"/>
        <v>20695604.038461536</v>
      </c>
      <c r="W146" s="32">
        <f t="shared" si="174"/>
        <v>21743604.038461536</v>
      </c>
      <c r="X146" s="32">
        <f t="shared" si="174"/>
        <v>22791604.038461536</v>
      </c>
      <c r="Y146" s="32">
        <f t="shared" si="174"/>
        <v>23239604.038461536</v>
      </c>
      <c r="Z146" s="32">
        <f t="shared" si="174"/>
        <v>24287604.038461536</v>
      </c>
      <c r="AA146" s="32">
        <f t="shared" si="174"/>
        <v>25335604.038461536</v>
      </c>
      <c r="AB146" s="21"/>
      <c r="AC146" s="21"/>
      <c r="AD146" s="21"/>
      <c r="AE146" s="21"/>
      <c r="AF146" s="21"/>
      <c r="AG146" s="21"/>
    </row>
    <row r="147" spans="2:33" ht="30" x14ac:dyDescent="0.25">
      <c r="B147" s="42" t="s">
        <v>95</v>
      </c>
      <c r="C147" s="32">
        <f>C145+C146</f>
        <v>6050185</v>
      </c>
      <c r="D147" s="32">
        <f t="shared" ref="D147" si="175">D145+D146</f>
        <v>3477267.5</v>
      </c>
      <c r="E147" s="32">
        <f t="shared" ref="E147" si="176">E145+E146</f>
        <v>4527604.038461538</v>
      </c>
      <c r="F147" s="32">
        <f t="shared" ref="F147" si="177">F145+F146</f>
        <v>5575604.038461538</v>
      </c>
      <c r="G147" s="32">
        <f t="shared" ref="G147" si="178">G145+G146</f>
        <v>6623604.038461538</v>
      </c>
      <c r="H147" s="32">
        <f t="shared" ref="H147" si="179">H145+H146</f>
        <v>7671604.038461538</v>
      </c>
      <c r="I147" s="32">
        <f t="shared" ref="I147" si="180">I145+I146</f>
        <v>8719604.038461538</v>
      </c>
      <c r="J147" s="32">
        <f t="shared" ref="J147" si="181">J145+J146</f>
        <v>9767604.038461538</v>
      </c>
      <c r="K147" s="32">
        <f t="shared" ref="K147" si="182">K145+K146</f>
        <v>10815604.038461538</v>
      </c>
      <c r="L147" s="32">
        <f t="shared" ref="L147" si="183">L145+L146</f>
        <v>11863604.038461538</v>
      </c>
      <c r="M147" s="32">
        <f t="shared" ref="M147" si="184">M145+M146</f>
        <v>12911604.038461538</v>
      </c>
      <c r="N147" s="32">
        <f t="shared" ref="N147" si="185">N145+N146</f>
        <v>13359604.038461538</v>
      </c>
      <c r="O147" s="32">
        <f t="shared" ref="O147" si="186">O145+O146</f>
        <v>14407604.038461538</v>
      </c>
      <c r="P147" s="32">
        <f t="shared" ref="P147" si="187">P145+P146</f>
        <v>15455604.038461538</v>
      </c>
      <c r="Q147" s="32">
        <f t="shared" ref="Q147" si="188">Q145+Q146</f>
        <v>16503604.038461538</v>
      </c>
      <c r="R147" s="32">
        <f t="shared" ref="R147" si="189">R145+R146</f>
        <v>17551604.038461536</v>
      </c>
      <c r="S147" s="32">
        <f t="shared" ref="S147" si="190">S145+S146</f>
        <v>18599604.038461536</v>
      </c>
      <c r="T147" s="32">
        <f t="shared" ref="T147" si="191">T145+T146</f>
        <v>19647604.038461536</v>
      </c>
      <c r="U147" s="32">
        <f t="shared" ref="U147" si="192">U145+U146</f>
        <v>20695604.038461536</v>
      </c>
      <c r="V147" s="32">
        <f t="shared" ref="V147" si="193">V145+V146</f>
        <v>21743604.038461536</v>
      </c>
      <c r="W147" s="32">
        <f t="shared" ref="W147" si="194">W145+W146</f>
        <v>22791604.038461536</v>
      </c>
      <c r="X147" s="32">
        <f t="shared" ref="X147" si="195">X145+X146</f>
        <v>23239604.038461536</v>
      </c>
      <c r="Y147" s="32">
        <f t="shared" ref="Y147" si="196">Y145+Y146</f>
        <v>24287604.038461536</v>
      </c>
      <c r="Z147" s="32">
        <f t="shared" ref="Z147" si="197">Z145+Z146</f>
        <v>25335604.038461536</v>
      </c>
      <c r="AA147" s="32">
        <f t="shared" ref="AA147" si="198">AA145+AA146</f>
        <v>26383604.038461536</v>
      </c>
      <c r="AB147" s="21"/>
      <c r="AC147" s="21"/>
      <c r="AD147" s="21"/>
      <c r="AE147" s="21"/>
      <c r="AF147" s="21"/>
      <c r="AG147" s="21"/>
    </row>
    <row r="148" spans="2:33" s="14" customFormat="1" ht="15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2:33" ht="30" x14ac:dyDescent="0.25">
      <c r="B149" s="22" t="s">
        <v>158</v>
      </c>
      <c r="C149" s="23" t="str">
        <f>założenia!C17</f>
        <v>Rok n
2015</v>
      </c>
      <c r="D149" s="23" t="str">
        <f>założenia!D17</f>
        <v>Rok n+1
2016</v>
      </c>
      <c r="E149" s="23" t="str">
        <f>założenia!E17</f>
        <v>Rok n+2
2017</v>
      </c>
      <c r="F149" s="23" t="str">
        <f>założenia!F17</f>
        <v>Rok n+3
2018</v>
      </c>
      <c r="G149" s="23" t="str">
        <f>założenia!G17</f>
        <v>Rok n+4
2019</v>
      </c>
      <c r="H149" s="23" t="str">
        <f>założenia!H17</f>
        <v>Rok n+5
2020</v>
      </c>
      <c r="I149" s="23" t="str">
        <f>założenia!I17</f>
        <v>Rok n+6
2021</v>
      </c>
      <c r="J149" s="23" t="str">
        <f>założenia!J17</f>
        <v>Rok n+7
2022</v>
      </c>
      <c r="K149" s="23" t="str">
        <f>założenia!K17</f>
        <v>Rok n+8
2023</v>
      </c>
      <c r="L149" s="23" t="str">
        <f>założenia!L17</f>
        <v>Rok n+9
2024</v>
      </c>
      <c r="M149" s="23" t="str">
        <f>założenia!M17</f>
        <v>Rok n+10
2025</v>
      </c>
      <c r="N149" s="23" t="str">
        <f>założenia!N17</f>
        <v>Rok n+11
2026</v>
      </c>
      <c r="O149" s="23" t="str">
        <f>założenia!O17</f>
        <v>Rok n+12
2027</v>
      </c>
      <c r="P149" s="23" t="str">
        <f>założenia!P17</f>
        <v>Rok n+13
2028</v>
      </c>
      <c r="Q149" s="23" t="str">
        <f>założenia!Q17</f>
        <v>Rok n+14
2029</v>
      </c>
      <c r="R149" s="23" t="str">
        <f>założenia!R17</f>
        <v>Rok n+15
2030</v>
      </c>
      <c r="S149" s="23" t="str">
        <f>założenia!S17</f>
        <v>Rok n+16
2031</v>
      </c>
      <c r="T149" s="23" t="str">
        <f>założenia!T17</f>
        <v>Rok n+17
2032</v>
      </c>
      <c r="U149" s="23" t="str">
        <f>założenia!U17</f>
        <v>Rok n+18
2033</v>
      </c>
      <c r="V149" s="23" t="str">
        <f>założenia!V17</f>
        <v>Rok n+19
2034</v>
      </c>
      <c r="W149" s="23" t="str">
        <f>założenia!W17</f>
        <v>Rok n+20
2035</v>
      </c>
      <c r="X149" s="23" t="str">
        <f>założenia!X17</f>
        <v>Rok n+21
2036</v>
      </c>
      <c r="Y149" s="23" t="str">
        <f>założenia!Y17</f>
        <v>Rok n+22
2037</v>
      </c>
      <c r="Z149" s="23" t="str">
        <f>założenia!Z17</f>
        <v>Rok n+23
2038</v>
      </c>
      <c r="AA149" s="23" t="str">
        <f>założenia!AA17</f>
        <v>Rok n+24
2039</v>
      </c>
      <c r="AB149" s="21"/>
      <c r="AC149" s="21"/>
      <c r="AD149" s="21"/>
      <c r="AE149" s="21"/>
      <c r="AF149" s="21"/>
      <c r="AG149" s="21"/>
    </row>
    <row r="150" spans="2:33" ht="30" x14ac:dyDescent="0.25">
      <c r="B150" s="48" t="s">
        <v>64</v>
      </c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21"/>
      <c r="AC150" s="21"/>
      <c r="AD150" s="21"/>
      <c r="AE150" s="21"/>
      <c r="AF150" s="21"/>
      <c r="AG150" s="21"/>
    </row>
    <row r="151" spans="2:33" ht="15" x14ac:dyDescent="0.25">
      <c r="B151" s="42" t="s">
        <v>65</v>
      </c>
      <c r="C151" s="32">
        <f t="shared" ref="C151:AA151" si="199">C61</f>
        <v>0</v>
      </c>
      <c r="D151" s="32">
        <f t="shared" si="199"/>
        <v>0</v>
      </c>
      <c r="E151" s="32">
        <f t="shared" si="199"/>
        <v>-61779.772727272735</v>
      </c>
      <c r="F151" s="32">
        <f t="shared" si="199"/>
        <v>-61779.772727272735</v>
      </c>
      <c r="G151" s="32">
        <f t="shared" si="199"/>
        <v>-61779.772727272735</v>
      </c>
      <c r="H151" s="32">
        <f t="shared" si="199"/>
        <v>-61779.772727272735</v>
      </c>
      <c r="I151" s="32">
        <f t="shared" si="199"/>
        <v>-61779.772727272735</v>
      </c>
      <c r="J151" s="32">
        <f t="shared" si="199"/>
        <v>-61779.772727272735</v>
      </c>
      <c r="K151" s="32">
        <f t="shared" si="199"/>
        <v>-61779.772727272735</v>
      </c>
      <c r="L151" s="32">
        <f t="shared" si="199"/>
        <v>-61779.772727272735</v>
      </c>
      <c r="M151" s="32">
        <f t="shared" si="199"/>
        <v>-61779.772727272735</v>
      </c>
      <c r="N151" s="32">
        <f t="shared" si="199"/>
        <v>-61779.772727272735</v>
      </c>
      <c r="O151" s="32">
        <f t="shared" si="199"/>
        <v>-79961.590909090912</v>
      </c>
      <c r="P151" s="32">
        <f t="shared" si="199"/>
        <v>-79961.590909090912</v>
      </c>
      <c r="Q151" s="32">
        <f t="shared" si="199"/>
        <v>-79961.590909090912</v>
      </c>
      <c r="R151" s="32">
        <f t="shared" si="199"/>
        <v>-79961.590909090912</v>
      </c>
      <c r="S151" s="32">
        <f t="shared" si="199"/>
        <v>-79961.590909090912</v>
      </c>
      <c r="T151" s="32">
        <f t="shared" si="199"/>
        <v>-79961.590909090912</v>
      </c>
      <c r="U151" s="32">
        <f t="shared" si="199"/>
        <v>-79961.590909090912</v>
      </c>
      <c r="V151" s="32">
        <f t="shared" si="199"/>
        <v>-79961.590909090912</v>
      </c>
      <c r="W151" s="32">
        <f t="shared" si="199"/>
        <v>-79961.590909090912</v>
      </c>
      <c r="X151" s="32">
        <f t="shared" si="199"/>
        <v>-79961.590909090912</v>
      </c>
      <c r="Y151" s="32">
        <f t="shared" si="199"/>
        <v>-98143.409090909088</v>
      </c>
      <c r="Z151" s="32">
        <f t="shared" si="199"/>
        <v>-98143.409090909088</v>
      </c>
      <c r="AA151" s="32">
        <f t="shared" si="199"/>
        <v>-98143.409090909088</v>
      </c>
      <c r="AB151" s="21"/>
      <c r="AC151" s="21"/>
      <c r="AD151" s="21"/>
      <c r="AE151" s="21"/>
      <c r="AF151" s="21"/>
      <c r="AG151" s="21"/>
    </row>
    <row r="152" spans="2:33" ht="15" x14ac:dyDescent="0.25">
      <c r="B152" s="42" t="s">
        <v>66</v>
      </c>
      <c r="C152" s="32">
        <f>C153+C154+C155+C156+C157</f>
        <v>0</v>
      </c>
      <c r="D152" s="32">
        <f t="shared" ref="D152:AA152" si="200">D153+D154+D155+D156+D157</f>
        <v>0</v>
      </c>
      <c r="E152" s="32">
        <f t="shared" si="200"/>
        <v>112116.3111888112</v>
      </c>
      <c r="F152" s="32">
        <f t="shared" si="200"/>
        <v>109779.77272727274</v>
      </c>
      <c r="G152" s="32">
        <f t="shared" si="200"/>
        <v>109779.77272727274</v>
      </c>
      <c r="H152" s="32">
        <f t="shared" si="200"/>
        <v>109779.77272727274</v>
      </c>
      <c r="I152" s="32">
        <f t="shared" si="200"/>
        <v>109779.77272727274</v>
      </c>
      <c r="J152" s="32">
        <f t="shared" si="200"/>
        <v>109779.77272727274</v>
      </c>
      <c r="K152" s="32">
        <f t="shared" si="200"/>
        <v>109779.77272727274</v>
      </c>
      <c r="L152" s="32">
        <f t="shared" si="200"/>
        <v>109779.77272727274</v>
      </c>
      <c r="M152" s="32">
        <f t="shared" si="200"/>
        <v>109779.77272727274</v>
      </c>
      <c r="N152" s="32">
        <f t="shared" si="200"/>
        <v>109779.77272727274</v>
      </c>
      <c r="O152" s="32">
        <f t="shared" si="200"/>
        <v>127961.59090909091</v>
      </c>
      <c r="P152" s="32">
        <f t="shared" si="200"/>
        <v>127961.59090909091</v>
      </c>
      <c r="Q152" s="32">
        <f t="shared" si="200"/>
        <v>127961.59090909091</v>
      </c>
      <c r="R152" s="32">
        <f t="shared" si="200"/>
        <v>127961.59090909091</v>
      </c>
      <c r="S152" s="32">
        <f t="shared" si="200"/>
        <v>127961.59090909091</v>
      </c>
      <c r="T152" s="32">
        <f t="shared" si="200"/>
        <v>127961.59090909091</v>
      </c>
      <c r="U152" s="32">
        <f t="shared" si="200"/>
        <v>127961.59090909091</v>
      </c>
      <c r="V152" s="32">
        <f t="shared" si="200"/>
        <v>127961.59090909091</v>
      </c>
      <c r="W152" s="32">
        <f t="shared" si="200"/>
        <v>127961.59090909091</v>
      </c>
      <c r="X152" s="32">
        <f t="shared" si="200"/>
        <v>127961.59090909091</v>
      </c>
      <c r="Y152" s="32">
        <f t="shared" si="200"/>
        <v>146143.40909090909</v>
      </c>
      <c r="Z152" s="32">
        <f t="shared" si="200"/>
        <v>146143.40909090909</v>
      </c>
      <c r="AA152" s="32">
        <f t="shared" si="200"/>
        <v>146143.40909090909</v>
      </c>
      <c r="AB152" s="21"/>
      <c r="AC152" s="21"/>
      <c r="AD152" s="21"/>
      <c r="AE152" s="21"/>
      <c r="AF152" s="21"/>
      <c r="AG152" s="21"/>
    </row>
    <row r="153" spans="2:33" ht="15" x14ac:dyDescent="0.25">
      <c r="B153" s="24" t="s">
        <v>67</v>
      </c>
      <c r="C153" s="30">
        <f t="shared" ref="C153:AA153" si="201">C41+C42</f>
        <v>0</v>
      </c>
      <c r="D153" s="30">
        <f t="shared" si="201"/>
        <v>0</v>
      </c>
      <c r="E153" s="30">
        <f t="shared" si="201"/>
        <v>243681.81818181818</v>
      </c>
      <c r="F153" s="30">
        <f t="shared" si="201"/>
        <v>243681.81818181818</v>
      </c>
      <c r="G153" s="30">
        <f t="shared" si="201"/>
        <v>243681.81818181818</v>
      </c>
      <c r="H153" s="30">
        <f t="shared" si="201"/>
        <v>243681.81818181818</v>
      </c>
      <c r="I153" s="30">
        <f t="shared" si="201"/>
        <v>243681.81818181818</v>
      </c>
      <c r="J153" s="30">
        <f t="shared" si="201"/>
        <v>243681.81818181818</v>
      </c>
      <c r="K153" s="30">
        <f t="shared" si="201"/>
        <v>243681.81818181818</v>
      </c>
      <c r="L153" s="30">
        <f t="shared" si="201"/>
        <v>243681.81818181818</v>
      </c>
      <c r="M153" s="30">
        <f t="shared" si="201"/>
        <v>243681.81818181818</v>
      </c>
      <c r="N153" s="30">
        <f t="shared" si="201"/>
        <v>243681.81818181818</v>
      </c>
      <c r="O153" s="30">
        <f t="shared" si="201"/>
        <v>261863.63636363635</v>
      </c>
      <c r="P153" s="30">
        <f t="shared" si="201"/>
        <v>261863.63636363635</v>
      </c>
      <c r="Q153" s="30">
        <f t="shared" si="201"/>
        <v>261863.63636363635</v>
      </c>
      <c r="R153" s="30">
        <f t="shared" si="201"/>
        <v>261863.63636363635</v>
      </c>
      <c r="S153" s="30">
        <f t="shared" si="201"/>
        <v>261863.63636363635</v>
      </c>
      <c r="T153" s="30">
        <f t="shared" si="201"/>
        <v>261863.63636363635</v>
      </c>
      <c r="U153" s="30">
        <f t="shared" si="201"/>
        <v>261863.63636363635</v>
      </c>
      <c r="V153" s="30">
        <f t="shared" si="201"/>
        <v>261863.63636363635</v>
      </c>
      <c r="W153" s="30">
        <f t="shared" si="201"/>
        <v>261863.63636363635</v>
      </c>
      <c r="X153" s="30">
        <f t="shared" si="201"/>
        <v>261863.63636363635</v>
      </c>
      <c r="Y153" s="30">
        <f t="shared" si="201"/>
        <v>280045.45454545453</v>
      </c>
      <c r="Z153" s="30">
        <f t="shared" si="201"/>
        <v>280045.45454545453</v>
      </c>
      <c r="AA153" s="30">
        <f t="shared" si="201"/>
        <v>280045.45454545453</v>
      </c>
      <c r="AB153" s="21"/>
      <c r="AC153" s="21"/>
      <c r="AD153" s="21"/>
      <c r="AE153" s="21"/>
      <c r="AF153" s="21"/>
      <c r="AG153" s="21"/>
    </row>
    <row r="154" spans="2:33" ht="15" x14ac:dyDescent="0.25">
      <c r="B154" s="24" t="s">
        <v>68</v>
      </c>
      <c r="C154" s="30">
        <v>0</v>
      </c>
      <c r="D154" s="30">
        <v>0</v>
      </c>
      <c r="E154" s="30">
        <f>0-E15/365*założenia!$C122/(założenia!$C98/365)</f>
        <v>-259.61538461538458</v>
      </c>
      <c r="F154" s="30">
        <f>E15/365*założenia!$C122/(założenia!$C98/365)-F15/365*założenia!$C122/(założenia!$C98/365)</f>
        <v>0</v>
      </c>
      <c r="G154" s="30">
        <f>F15/365*założenia!$C122/(założenia!$C98/365)-G15/365*założenia!$C122/(założenia!$C98/365)</f>
        <v>0</v>
      </c>
      <c r="H154" s="30">
        <f>G15/365*założenia!$C122/(założenia!$C98/365)-H15/365*założenia!$C122/(założenia!$C98/365)</f>
        <v>0</v>
      </c>
      <c r="I154" s="30">
        <f>H15/365*założenia!$C122/(założenia!$C98/365)-I15/365*założenia!$C122/(założenia!$C98/365)</f>
        <v>0</v>
      </c>
      <c r="J154" s="30">
        <f>I15/365*założenia!$C122/(założenia!$C98/365)-J15/365*założenia!$C122/(założenia!$C98/365)</f>
        <v>0</v>
      </c>
      <c r="K154" s="30">
        <f>J15/365*założenia!$C122/(założenia!$C98/365)-K15/365*założenia!$C122/(założenia!$C98/365)</f>
        <v>0</v>
      </c>
      <c r="L154" s="30">
        <f>K15/365*założenia!$C122/(założenia!$C98/365)-L15/365*założenia!$C122/(założenia!$C98/365)</f>
        <v>0</v>
      </c>
      <c r="M154" s="30">
        <f>L15/365*założenia!$C122/(założenia!$C98/365)-M15/365*założenia!$C122/(założenia!$C98/365)</f>
        <v>0</v>
      </c>
      <c r="N154" s="30">
        <f>M15/365*założenia!$C122/(założenia!$C98/365)-N15/365*założenia!$C122/(założenia!$C98/365)</f>
        <v>0</v>
      </c>
      <c r="O154" s="30">
        <f>N15/365*założenia!$C122/(założenia!$C98/365)-O15/365*założenia!$C122/(założenia!$C98/365)</f>
        <v>0</v>
      </c>
      <c r="P154" s="30">
        <f>O15/365*założenia!$C122/(założenia!$C98/365)-P15/365*założenia!$C122/(założenia!$C98/365)</f>
        <v>0</v>
      </c>
      <c r="Q154" s="30">
        <f>P15/365*założenia!$C122/(założenia!$C98/365)-Q15/365*założenia!$C122/(założenia!$C98/365)</f>
        <v>0</v>
      </c>
      <c r="R154" s="30">
        <f>Q15/365*założenia!$C122/(założenia!$C98/365)-R15/365*założenia!$C122/(założenia!$C98/365)</f>
        <v>0</v>
      </c>
      <c r="S154" s="30">
        <f>R15/365*założenia!$C122/(założenia!$C98/365)-S15/365*założenia!$C122/(założenia!$C98/365)</f>
        <v>0</v>
      </c>
      <c r="T154" s="30">
        <f>S15/365*założenia!$C122/(założenia!$C98/365)-T15/365*założenia!$C122/(założenia!$C98/365)</f>
        <v>0</v>
      </c>
      <c r="U154" s="30">
        <f>T15/365*założenia!$C122/(założenia!$C98/365)-U15/365*założenia!$C122/(założenia!$C98/365)</f>
        <v>0</v>
      </c>
      <c r="V154" s="30">
        <f>U15/365*założenia!$C122/(założenia!$C98/365)-V15/365*założenia!$C122/(założenia!$C98/365)</f>
        <v>0</v>
      </c>
      <c r="W154" s="30">
        <f>V15/365*założenia!$C122/(założenia!$C98/365)-W15/365*założenia!$C122/(założenia!$C98/365)</f>
        <v>0</v>
      </c>
      <c r="X154" s="30">
        <f>W15/365*założenia!$C122/(założenia!$C98/365)-X15/365*założenia!$C122/(założenia!$C98/365)</f>
        <v>0</v>
      </c>
      <c r="Y154" s="30">
        <f>X15/365*założenia!$C122/(założenia!$C98/365)-Y15/365*założenia!$C122/(założenia!$C98/365)</f>
        <v>0</v>
      </c>
      <c r="Z154" s="30">
        <f>Y15/365*założenia!$C122/(założenia!$C98/365)-Z15/365*założenia!$C122/(założenia!$C98/365)</f>
        <v>0</v>
      </c>
      <c r="AA154" s="30">
        <f>Z15/365*założenia!$C122/(założenia!$C98/365)-AA15/365*założenia!$C122/(założenia!$C98/365)</f>
        <v>0</v>
      </c>
      <c r="AB154" s="21"/>
      <c r="AC154" s="21"/>
      <c r="AD154" s="21"/>
      <c r="AE154" s="21"/>
      <c r="AF154" s="21"/>
      <c r="AG154" s="21"/>
    </row>
    <row r="155" spans="2:33" ht="15" x14ac:dyDescent="0.25">
      <c r="B155" s="24" t="s">
        <v>69</v>
      </c>
      <c r="C155" s="30">
        <v>0</v>
      </c>
      <c r="D155" s="30">
        <v>0</v>
      </c>
      <c r="E155" s="30">
        <f>0-E15/365*założenia!$C123/(założenia!$C98/365)</f>
        <v>-7788.4615384615381</v>
      </c>
      <c r="F155" s="30">
        <f>E15/365*założenia!$C123/(założenia!$C98/365)-F15/365*założenia!$C123/(założenia!$C98/365)</f>
        <v>0</v>
      </c>
      <c r="G155" s="30">
        <f>F15/365*założenia!$C123/(założenia!$C98/365)-G15/365*założenia!$C123/(założenia!$C98/365)</f>
        <v>0</v>
      </c>
      <c r="H155" s="30">
        <f>G15/365*założenia!$C123/(założenia!$C98/365)-H15/365*założenia!$C123/(założenia!$C98/365)</f>
        <v>0</v>
      </c>
      <c r="I155" s="30">
        <f>H15/365*założenia!$C123/(założenia!$C98/365)-I15/365*założenia!$C123/(założenia!$C98/365)</f>
        <v>0</v>
      </c>
      <c r="J155" s="30">
        <f>I15/365*założenia!$C123/(założenia!$C98/365)-J15/365*założenia!$C123/(założenia!$C98/365)</f>
        <v>0</v>
      </c>
      <c r="K155" s="30">
        <f>J15/365*założenia!$C123/(założenia!$C98/365)-K15/365*założenia!$C123/(założenia!$C98/365)</f>
        <v>0</v>
      </c>
      <c r="L155" s="30">
        <f>K15/365*założenia!$C123/(założenia!$C98/365)-L15/365*założenia!$C123/(założenia!$C98/365)</f>
        <v>0</v>
      </c>
      <c r="M155" s="30">
        <f>L15/365*założenia!$C123/(założenia!$C98/365)-M15/365*założenia!$C123/(założenia!$C98/365)</f>
        <v>0</v>
      </c>
      <c r="N155" s="30">
        <f>M15/365*założenia!$C123/(założenia!$C98/365)-N15/365*założenia!$C123/(założenia!$C98/365)</f>
        <v>0</v>
      </c>
      <c r="O155" s="30">
        <f>N15/365*założenia!$C123/(założenia!$C98/365)-O15/365*założenia!$C123/(założenia!$C98/365)</f>
        <v>0</v>
      </c>
      <c r="P155" s="30">
        <f>O15/365*założenia!$C123/(założenia!$C98/365)-P15/365*założenia!$C123/(założenia!$C98/365)</f>
        <v>0</v>
      </c>
      <c r="Q155" s="30">
        <f>P15/365*założenia!$C123/(założenia!$C98/365)-Q15/365*założenia!$C123/(założenia!$C98/365)</f>
        <v>0</v>
      </c>
      <c r="R155" s="30">
        <f>Q15/365*założenia!$C123/(założenia!$C98/365)-R15/365*założenia!$C123/(założenia!$C98/365)</f>
        <v>0</v>
      </c>
      <c r="S155" s="30">
        <f>R15/365*założenia!$C123/(założenia!$C98/365)-S15/365*założenia!$C123/(założenia!$C98/365)</f>
        <v>0</v>
      </c>
      <c r="T155" s="30">
        <f>S15/365*założenia!$C123/(założenia!$C98/365)-T15/365*założenia!$C123/(założenia!$C98/365)</f>
        <v>0</v>
      </c>
      <c r="U155" s="30">
        <f>T15/365*założenia!$C123/(założenia!$C98/365)-U15/365*założenia!$C123/(założenia!$C98/365)</f>
        <v>0</v>
      </c>
      <c r="V155" s="30">
        <f>U15/365*założenia!$C123/(założenia!$C98/365)-V15/365*założenia!$C123/(założenia!$C98/365)</f>
        <v>0</v>
      </c>
      <c r="W155" s="30">
        <f>V15/365*założenia!$C123/(założenia!$C98/365)-W15/365*założenia!$C123/(założenia!$C98/365)</f>
        <v>0</v>
      </c>
      <c r="X155" s="30">
        <f>W15/365*założenia!$C123/(założenia!$C98/365)-X15/365*założenia!$C123/(założenia!$C98/365)</f>
        <v>0</v>
      </c>
      <c r="Y155" s="30">
        <f>X15/365*założenia!$C123/(założenia!$C98/365)-Y15/365*założenia!$C123/(założenia!$C98/365)</f>
        <v>0</v>
      </c>
      <c r="Z155" s="30">
        <f>Y15/365*założenia!$C123/(założenia!$C98/365)-Z15/365*założenia!$C123/(założenia!$C98/365)</f>
        <v>0</v>
      </c>
      <c r="AA155" s="30">
        <f>Z15/365*założenia!$C123/(założenia!$C98/365)-AA15/365*założenia!$C123/(założenia!$C98/365)</f>
        <v>0</v>
      </c>
      <c r="AB155" s="21"/>
      <c r="AC155" s="21"/>
      <c r="AD155" s="21"/>
      <c r="AE155" s="21"/>
      <c r="AF155" s="21"/>
      <c r="AG155" s="21"/>
    </row>
    <row r="156" spans="2:33" ht="45" x14ac:dyDescent="0.25">
      <c r="B156" s="24" t="s">
        <v>70</v>
      </c>
      <c r="C156" s="30">
        <v>0</v>
      </c>
      <c r="D156" s="30">
        <v>0</v>
      </c>
      <c r="E156" s="30">
        <f>E15/365*założenia!$C139/(założenia!$C98/365)-0</f>
        <v>10384.615384615383</v>
      </c>
      <c r="F156" s="30">
        <f>F15/365*założenia!$C139/(założenia!$C98/365)-E15/365*założenia!$C139/(założenia!$C98/365)</f>
        <v>0</v>
      </c>
      <c r="G156" s="30">
        <f>G15/365*założenia!$C139/(założenia!$C98/365)-F15/365*założenia!$C139/(założenia!$C98/365)</f>
        <v>0</v>
      </c>
      <c r="H156" s="30">
        <f>H15/365*założenia!$C139/(założenia!$C98/365)-G15/365*założenia!$C139/(założenia!$C98/365)</f>
        <v>0</v>
      </c>
      <c r="I156" s="30">
        <f>I15/365*założenia!$C139/(założenia!$C98/365)-H15/365*założenia!$C139/(założenia!$C98/365)</f>
        <v>0</v>
      </c>
      <c r="J156" s="30">
        <f>J15/365*założenia!$C139/(założenia!$C98/365)-I15/365*założenia!$C139/(założenia!$C98/365)</f>
        <v>0</v>
      </c>
      <c r="K156" s="30">
        <f>K15/365*założenia!$C139/(założenia!$C98/365)-J15/365*założenia!$C139/(założenia!$C98/365)</f>
        <v>0</v>
      </c>
      <c r="L156" s="30">
        <f>L15/365*założenia!$C139/(założenia!$C98/365)-K15/365*założenia!$C139/(założenia!$C98/365)</f>
        <v>0</v>
      </c>
      <c r="M156" s="30">
        <f>M15/365*założenia!$C139/(założenia!$C98/365)-L15/365*założenia!$C139/(założenia!$C98/365)</f>
        <v>0</v>
      </c>
      <c r="N156" s="30">
        <f>N15/365*założenia!$C139/(założenia!$C98/365)-M15/365*założenia!$C139/(założenia!$C98/365)</f>
        <v>0</v>
      </c>
      <c r="O156" s="30">
        <f>O15/365*założenia!$C139/(założenia!$C98/365)-N15/365*założenia!$C139/(założenia!$C98/365)</f>
        <v>0</v>
      </c>
      <c r="P156" s="30">
        <f>P15/365*założenia!$C139/(założenia!$C98/365)-O15/365*założenia!$C139/(założenia!$C98/365)</f>
        <v>0</v>
      </c>
      <c r="Q156" s="30">
        <f>Q15/365*założenia!$C139/(założenia!$C98/365)-P15/365*założenia!$C139/(założenia!$C98/365)</f>
        <v>0</v>
      </c>
      <c r="R156" s="30">
        <f>R15/365*założenia!$C139/(założenia!$C98/365)-Q15/365*założenia!$C139/(założenia!$C98/365)</f>
        <v>0</v>
      </c>
      <c r="S156" s="30">
        <f>S15/365*założenia!$C139/(założenia!$C98/365)-R15/365*założenia!$C139/(założenia!$C98/365)</f>
        <v>0</v>
      </c>
      <c r="T156" s="30">
        <f>T15/365*założenia!$C139/(założenia!$C98/365)-S15/365*założenia!$C139/(założenia!$C98/365)</f>
        <v>0</v>
      </c>
      <c r="U156" s="30">
        <f>U15/365*założenia!$C139/(założenia!$C98/365)-T15/365*założenia!$C139/(założenia!$C98/365)</f>
        <v>0</v>
      </c>
      <c r="V156" s="30">
        <f>V15/365*założenia!$C139/(założenia!$C98/365)-U15/365*założenia!$C139/(założenia!$C98/365)</f>
        <v>0</v>
      </c>
      <c r="W156" s="30">
        <f>W15/365*założenia!$C139/(założenia!$C98/365)-V15/365*założenia!$C139/(założenia!$C98/365)</f>
        <v>0</v>
      </c>
      <c r="X156" s="30">
        <f>X15/365*założenia!$C139/(założenia!$C98/365)-W15/365*założenia!$C139/(założenia!$C98/365)</f>
        <v>0</v>
      </c>
      <c r="Y156" s="30">
        <f>Y15/365*założenia!$C139/(założenia!$C98/365)-X15/365*założenia!$C139/(założenia!$C98/365)</f>
        <v>0</v>
      </c>
      <c r="Z156" s="30">
        <f>Z15/365*założenia!$C139/(założenia!$C98/365)-Y15/365*założenia!$C139/(założenia!$C98/365)</f>
        <v>0</v>
      </c>
      <c r="AA156" s="30">
        <f>AA15/365*założenia!$C139/(założenia!$C98/365)-Z15/365*założenia!$C139/(założenia!$C98/365)</f>
        <v>0</v>
      </c>
      <c r="AB156" s="21"/>
      <c r="AC156" s="21"/>
      <c r="AD156" s="21"/>
      <c r="AE156" s="21"/>
      <c r="AF156" s="21"/>
      <c r="AG156" s="21"/>
    </row>
    <row r="157" spans="2:33" ht="15" x14ac:dyDescent="0.25">
      <c r="B157" s="24" t="s">
        <v>71</v>
      </c>
      <c r="C157" s="30">
        <f t="shared" ref="C157:AA157" si="202">-C52</f>
        <v>0</v>
      </c>
      <c r="D157" s="30">
        <f t="shared" si="202"/>
        <v>0</v>
      </c>
      <c r="E157" s="30">
        <f t="shared" si="202"/>
        <v>-133902.04545454544</v>
      </c>
      <c r="F157" s="30">
        <f t="shared" si="202"/>
        <v>-133902.04545454544</v>
      </c>
      <c r="G157" s="30">
        <f t="shared" si="202"/>
        <v>-133902.04545454544</v>
      </c>
      <c r="H157" s="30">
        <f t="shared" si="202"/>
        <v>-133902.04545454544</v>
      </c>
      <c r="I157" s="30">
        <f t="shared" si="202"/>
        <v>-133902.04545454544</v>
      </c>
      <c r="J157" s="30">
        <f t="shared" si="202"/>
        <v>-133902.04545454544</v>
      </c>
      <c r="K157" s="30">
        <f t="shared" si="202"/>
        <v>-133902.04545454544</v>
      </c>
      <c r="L157" s="30">
        <f t="shared" si="202"/>
        <v>-133902.04545454544</v>
      </c>
      <c r="M157" s="30">
        <f t="shared" si="202"/>
        <v>-133902.04545454544</v>
      </c>
      <c r="N157" s="30">
        <f t="shared" si="202"/>
        <v>-133902.04545454544</v>
      </c>
      <c r="O157" s="30">
        <f t="shared" si="202"/>
        <v>-133902.04545454544</v>
      </c>
      <c r="P157" s="30">
        <f t="shared" si="202"/>
        <v>-133902.04545454544</v>
      </c>
      <c r="Q157" s="30">
        <f t="shared" si="202"/>
        <v>-133902.04545454544</v>
      </c>
      <c r="R157" s="30">
        <f t="shared" si="202"/>
        <v>-133902.04545454544</v>
      </c>
      <c r="S157" s="30">
        <f t="shared" si="202"/>
        <v>-133902.04545454544</v>
      </c>
      <c r="T157" s="30">
        <f t="shared" si="202"/>
        <v>-133902.04545454544</v>
      </c>
      <c r="U157" s="30">
        <f t="shared" si="202"/>
        <v>-133902.04545454544</v>
      </c>
      <c r="V157" s="30">
        <f t="shared" si="202"/>
        <v>-133902.04545454544</v>
      </c>
      <c r="W157" s="30">
        <f t="shared" si="202"/>
        <v>-133902.04545454544</v>
      </c>
      <c r="X157" s="30">
        <f t="shared" si="202"/>
        <v>-133902.04545454544</v>
      </c>
      <c r="Y157" s="30">
        <f t="shared" si="202"/>
        <v>-133902.04545454544</v>
      </c>
      <c r="Z157" s="30">
        <f t="shared" si="202"/>
        <v>-133902.04545454544</v>
      </c>
      <c r="AA157" s="30">
        <f t="shared" si="202"/>
        <v>-133902.04545454544</v>
      </c>
      <c r="AB157" s="21"/>
      <c r="AC157" s="21"/>
      <c r="AD157" s="21"/>
      <c r="AE157" s="21"/>
      <c r="AF157" s="21"/>
      <c r="AG157" s="21"/>
    </row>
    <row r="158" spans="2:33" ht="30" x14ac:dyDescent="0.25">
      <c r="B158" s="42" t="s">
        <v>72</v>
      </c>
      <c r="C158" s="32">
        <f>C151+C152</f>
        <v>0</v>
      </c>
      <c r="D158" s="32">
        <f t="shared" ref="D158:AA158" si="203">D151+D152</f>
        <v>0</v>
      </c>
      <c r="E158" s="32">
        <f t="shared" si="203"/>
        <v>50336.538461538468</v>
      </c>
      <c r="F158" s="32">
        <f t="shared" si="203"/>
        <v>48000</v>
      </c>
      <c r="G158" s="32">
        <f t="shared" si="203"/>
        <v>48000</v>
      </c>
      <c r="H158" s="32">
        <f t="shared" si="203"/>
        <v>48000</v>
      </c>
      <c r="I158" s="32">
        <f t="shared" si="203"/>
        <v>48000</v>
      </c>
      <c r="J158" s="32">
        <f t="shared" si="203"/>
        <v>48000</v>
      </c>
      <c r="K158" s="32">
        <f t="shared" si="203"/>
        <v>48000</v>
      </c>
      <c r="L158" s="32">
        <f t="shared" si="203"/>
        <v>48000</v>
      </c>
      <c r="M158" s="32">
        <f t="shared" si="203"/>
        <v>48000</v>
      </c>
      <c r="N158" s="32">
        <f t="shared" si="203"/>
        <v>48000</v>
      </c>
      <c r="O158" s="32">
        <f t="shared" si="203"/>
        <v>48000</v>
      </c>
      <c r="P158" s="32">
        <f t="shared" si="203"/>
        <v>48000</v>
      </c>
      <c r="Q158" s="32">
        <f t="shared" si="203"/>
        <v>48000</v>
      </c>
      <c r="R158" s="32">
        <f t="shared" si="203"/>
        <v>48000</v>
      </c>
      <c r="S158" s="32">
        <f t="shared" si="203"/>
        <v>48000</v>
      </c>
      <c r="T158" s="32">
        <f t="shared" si="203"/>
        <v>48000</v>
      </c>
      <c r="U158" s="32">
        <f t="shared" si="203"/>
        <v>48000</v>
      </c>
      <c r="V158" s="32">
        <f t="shared" si="203"/>
        <v>48000</v>
      </c>
      <c r="W158" s="32">
        <f t="shared" si="203"/>
        <v>48000</v>
      </c>
      <c r="X158" s="32">
        <f t="shared" si="203"/>
        <v>48000</v>
      </c>
      <c r="Y158" s="32">
        <f t="shared" si="203"/>
        <v>48000</v>
      </c>
      <c r="Z158" s="32">
        <f t="shared" si="203"/>
        <v>48000</v>
      </c>
      <c r="AA158" s="32">
        <f t="shared" si="203"/>
        <v>48000</v>
      </c>
      <c r="AB158" s="21"/>
      <c r="AC158" s="21"/>
      <c r="AD158" s="21"/>
      <c r="AE158" s="21"/>
      <c r="AF158" s="21"/>
      <c r="AG158" s="21"/>
    </row>
    <row r="159" spans="2:33" ht="30" x14ac:dyDescent="0.25">
      <c r="B159" s="50" t="s">
        <v>73</v>
      </c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21"/>
      <c r="AC159" s="21"/>
      <c r="AD159" s="21"/>
      <c r="AE159" s="21"/>
      <c r="AF159" s="21"/>
      <c r="AG159" s="21"/>
    </row>
    <row r="160" spans="2:33" ht="15" x14ac:dyDescent="0.25">
      <c r="B160" s="42" t="s">
        <v>74</v>
      </c>
      <c r="C160" s="32">
        <f>C161+C162+C163</f>
        <v>0</v>
      </c>
      <c r="D160" s="32">
        <f t="shared" ref="D160:AA160" si="204">D161+D162+D163</f>
        <v>0</v>
      </c>
      <c r="E160" s="32">
        <f t="shared" si="204"/>
        <v>0</v>
      </c>
      <c r="F160" s="32">
        <f t="shared" si="204"/>
        <v>0</v>
      </c>
      <c r="G160" s="32">
        <f t="shared" si="204"/>
        <v>0</v>
      </c>
      <c r="H160" s="32">
        <f t="shared" si="204"/>
        <v>0</v>
      </c>
      <c r="I160" s="32">
        <f t="shared" si="204"/>
        <v>0</v>
      </c>
      <c r="J160" s="32">
        <f t="shared" si="204"/>
        <v>0</v>
      </c>
      <c r="K160" s="32">
        <f t="shared" si="204"/>
        <v>0</v>
      </c>
      <c r="L160" s="32">
        <f t="shared" si="204"/>
        <v>0</v>
      </c>
      <c r="M160" s="32">
        <f t="shared" si="204"/>
        <v>0</v>
      </c>
      <c r="N160" s="32">
        <f t="shared" si="204"/>
        <v>0</v>
      </c>
      <c r="O160" s="32">
        <f t="shared" si="204"/>
        <v>0</v>
      </c>
      <c r="P160" s="32">
        <f t="shared" si="204"/>
        <v>0</v>
      </c>
      <c r="Q160" s="32">
        <f t="shared" si="204"/>
        <v>0</v>
      </c>
      <c r="R160" s="32">
        <f t="shared" si="204"/>
        <v>0</v>
      </c>
      <c r="S160" s="32">
        <f t="shared" si="204"/>
        <v>0</v>
      </c>
      <c r="T160" s="32">
        <f t="shared" si="204"/>
        <v>0</v>
      </c>
      <c r="U160" s="32">
        <f t="shared" si="204"/>
        <v>0</v>
      </c>
      <c r="V160" s="32">
        <f t="shared" si="204"/>
        <v>0</v>
      </c>
      <c r="W160" s="32">
        <f t="shared" si="204"/>
        <v>0</v>
      </c>
      <c r="X160" s="32">
        <f t="shared" si="204"/>
        <v>0</v>
      </c>
      <c r="Y160" s="32">
        <f t="shared" si="204"/>
        <v>0</v>
      </c>
      <c r="Z160" s="32">
        <f t="shared" si="204"/>
        <v>0</v>
      </c>
      <c r="AA160" s="32">
        <f t="shared" si="204"/>
        <v>0</v>
      </c>
      <c r="AB160" s="21"/>
      <c r="AC160" s="21"/>
      <c r="AD160" s="21"/>
      <c r="AE160" s="21"/>
      <c r="AF160" s="21"/>
      <c r="AG160" s="21"/>
    </row>
    <row r="161" spans="2:33" ht="15" x14ac:dyDescent="0.25">
      <c r="B161" s="24" t="s">
        <v>75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30">
        <v>0</v>
      </c>
      <c r="AA161" s="30">
        <v>0</v>
      </c>
      <c r="AB161" s="21"/>
      <c r="AC161" s="21"/>
      <c r="AD161" s="21"/>
      <c r="AE161" s="21"/>
      <c r="AF161" s="21"/>
      <c r="AG161" s="21"/>
    </row>
    <row r="162" spans="2:33" ht="30" x14ac:dyDescent="0.25">
      <c r="B162" s="24" t="s">
        <v>76</v>
      </c>
      <c r="C162" s="30">
        <v>0</v>
      </c>
      <c r="D162" s="30">
        <v>0</v>
      </c>
      <c r="E162" s="30">
        <v>0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30">
        <v>0</v>
      </c>
      <c r="AA162" s="30">
        <v>0</v>
      </c>
      <c r="AB162" s="21"/>
      <c r="AC162" s="21"/>
      <c r="AD162" s="21"/>
      <c r="AE162" s="21"/>
      <c r="AF162" s="21"/>
      <c r="AG162" s="21"/>
    </row>
    <row r="163" spans="2:33" ht="30" x14ac:dyDescent="0.25">
      <c r="B163" s="24" t="s">
        <v>77</v>
      </c>
      <c r="C163" s="30">
        <v>0</v>
      </c>
      <c r="D163" s="30">
        <v>0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21"/>
      <c r="AC163" s="21"/>
      <c r="AD163" s="21"/>
      <c r="AE163" s="21"/>
      <c r="AF163" s="21"/>
      <c r="AG163" s="21"/>
    </row>
    <row r="164" spans="2:33" ht="15" x14ac:dyDescent="0.25">
      <c r="B164" s="42" t="s">
        <v>78</v>
      </c>
      <c r="C164" s="32">
        <f>C165+C166</f>
        <v>123000</v>
      </c>
      <c r="D164" s="32">
        <f t="shared" ref="D164:AA164" si="205">D165+D166</f>
        <v>7918500</v>
      </c>
      <c r="E164" s="32">
        <f t="shared" si="205"/>
        <v>0</v>
      </c>
      <c r="F164" s="32">
        <f t="shared" si="205"/>
        <v>0</v>
      </c>
      <c r="G164" s="32">
        <f t="shared" si="205"/>
        <v>0</v>
      </c>
      <c r="H164" s="32">
        <f t="shared" si="205"/>
        <v>0</v>
      </c>
      <c r="I164" s="32">
        <f t="shared" si="205"/>
        <v>0</v>
      </c>
      <c r="J164" s="32">
        <f t="shared" si="205"/>
        <v>0</v>
      </c>
      <c r="K164" s="32">
        <f t="shared" si="205"/>
        <v>0</v>
      </c>
      <c r="L164" s="32">
        <f t="shared" si="205"/>
        <v>0</v>
      </c>
      <c r="M164" s="32">
        <f t="shared" si="205"/>
        <v>0</v>
      </c>
      <c r="N164" s="32">
        <f t="shared" si="205"/>
        <v>600000</v>
      </c>
      <c r="O164" s="32">
        <f t="shared" si="205"/>
        <v>0</v>
      </c>
      <c r="P164" s="32">
        <f t="shared" si="205"/>
        <v>0</v>
      </c>
      <c r="Q164" s="32">
        <f t="shared" si="205"/>
        <v>0</v>
      </c>
      <c r="R164" s="32">
        <f t="shared" si="205"/>
        <v>0</v>
      </c>
      <c r="S164" s="32">
        <f t="shared" si="205"/>
        <v>0</v>
      </c>
      <c r="T164" s="32">
        <f t="shared" si="205"/>
        <v>0</v>
      </c>
      <c r="U164" s="32">
        <f t="shared" si="205"/>
        <v>0</v>
      </c>
      <c r="V164" s="32">
        <f t="shared" si="205"/>
        <v>0</v>
      </c>
      <c r="W164" s="32">
        <f t="shared" si="205"/>
        <v>0</v>
      </c>
      <c r="X164" s="32">
        <f t="shared" si="205"/>
        <v>600000</v>
      </c>
      <c r="Y164" s="32">
        <f t="shared" si="205"/>
        <v>0</v>
      </c>
      <c r="Z164" s="32">
        <f t="shared" si="205"/>
        <v>0</v>
      </c>
      <c r="AA164" s="32">
        <f t="shared" si="205"/>
        <v>0</v>
      </c>
      <c r="AB164" s="21"/>
      <c r="AC164" s="21"/>
      <c r="AD164" s="21"/>
      <c r="AE164" s="21"/>
      <c r="AF164" s="21"/>
      <c r="AG164" s="21"/>
    </row>
    <row r="165" spans="2:33" ht="15" x14ac:dyDescent="0.25">
      <c r="B165" s="24" t="s">
        <v>79</v>
      </c>
      <c r="C165" s="30">
        <f t="shared" ref="C165:AA165" si="206">C39+C40</f>
        <v>123000</v>
      </c>
      <c r="D165" s="30">
        <f t="shared" si="206"/>
        <v>7918500</v>
      </c>
      <c r="E165" s="30">
        <f t="shared" si="206"/>
        <v>0</v>
      </c>
      <c r="F165" s="30">
        <f t="shared" si="206"/>
        <v>0</v>
      </c>
      <c r="G165" s="30">
        <f t="shared" si="206"/>
        <v>0</v>
      </c>
      <c r="H165" s="30">
        <f t="shared" si="206"/>
        <v>0</v>
      </c>
      <c r="I165" s="30">
        <f t="shared" si="206"/>
        <v>0</v>
      </c>
      <c r="J165" s="30">
        <f t="shared" si="206"/>
        <v>0</v>
      </c>
      <c r="K165" s="30">
        <f t="shared" si="206"/>
        <v>0</v>
      </c>
      <c r="L165" s="30">
        <f t="shared" si="206"/>
        <v>0</v>
      </c>
      <c r="M165" s="30">
        <f t="shared" si="206"/>
        <v>0</v>
      </c>
      <c r="N165" s="30">
        <f t="shared" si="206"/>
        <v>600000</v>
      </c>
      <c r="O165" s="30">
        <f t="shared" si="206"/>
        <v>0</v>
      </c>
      <c r="P165" s="30">
        <f t="shared" si="206"/>
        <v>0</v>
      </c>
      <c r="Q165" s="30">
        <f t="shared" si="206"/>
        <v>0</v>
      </c>
      <c r="R165" s="30">
        <f t="shared" si="206"/>
        <v>0</v>
      </c>
      <c r="S165" s="30">
        <f t="shared" si="206"/>
        <v>0</v>
      </c>
      <c r="T165" s="30">
        <f t="shared" si="206"/>
        <v>0</v>
      </c>
      <c r="U165" s="30">
        <f t="shared" si="206"/>
        <v>0</v>
      </c>
      <c r="V165" s="30">
        <f t="shared" si="206"/>
        <v>0</v>
      </c>
      <c r="W165" s="30">
        <f t="shared" si="206"/>
        <v>0</v>
      </c>
      <c r="X165" s="30">
        <f t="shared" si="206"/>
        <v>600000</v>
      </c>
      <c r="Y165" s="30">
        <f t="shared" si="206"/>
        <v>0</v>
      </c>
      <c r="Z165" s="30">
        <f t="shared" si="206"/>
        <v>0</v>
      </c>
      <c r="AA165" s="30">
        <f t="shared" si="206"/>
        <v>0</v>
      </c>
      <c r="AB165" s="21"/>
      <c r="AC165" s="21"/>
      <c r="AD165" s="21"/>
      <c r="AE165" s="21"/>
      <c r="AF165" s="21"/>
      <c r="AG165" s="21"/>
    </row>
    <row r="166" spans="2:33" ht="30" x14ac:dyDescent="0.25">
      <c r="B166" s="24" t="s">
        <v>80</v>
      </c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21"/>
      <c r="AC166" s="21"/>
      <c r="AD166" s="21"/>
      <c r="AE166" s="21"/>
      <c r="AF166" s="21"/>
      <c r="AG166" s="21"/>
    </row>
    <row r="167" spans="2:33" ht="30" x14ac:dyDescent="0.25">
      <c r="B167" s="42" t="s">
        <v>81</v>
      </c>
      <c r="C167" s="32">
        <f>C160-C164</f>
        <v>-123000</v>
      </c>
      <c r="D167" s="32">
        <f t="shared" ref="D167:AA167" si="207">D160-D164</f>
        <v>-7918500</v>
      </c>
      <c r="E167" s="32">
        <f t="shared" si="207"/>
        <v>0</v>
      </c>
      <c r="F167" s="32">
        <f t="shared" si="207"/>
        <v>0</v>
      </c>
      <c r="G167" s="32">
        <f t="shared" si="207"/>
        <v>0</v>
      </c>
      <c r="H167" s="32">
        <f t="shared" si="207"/>
        <v>0</v>
      </c>
      <c r="I167" s="32">
        <f t="shared" si="207"/>
        <v>0</v>
      </c>
      <c r="J167" s="32">
        <f t="shared" si="207"/>
        <v>0</v>
      </c>
      <c r="K167" s="32">
        <f t="shared" si="207"/>
        <v>0</v>
      </c>
      <c r="L167" s="32">
        <f t="shared" si="207"/>
        <v>0</v>
      </c>
      <c r="M167" s="32">
        <f t="shared" si="207"/>
        <v>0</v>
      </c>
      <c r="N167" s="32">
        <f t="shared" si="207"/>
        <v>-600000</v>
      </c>
      <c r="O167" s="32">
        <f t="shared" si="207"/>
        <v>0</v>
      </c>
      <c r="P167" s="32">
        <f t="shared" si="207"/>
        <v>0</v>
      </c>
      <c r="Q167" s="32">
        <f t="shared" si="207"/>
        <v>0</v>
      </c>
      <c r="R167" s="32">
        <f t="shared" si="207"/>
        <v>0</v>
      </c>
      <c r="S167" s="32">
        <f t="shared" si="207"/>
        <v>0</v>
      </c>
      <c r="T167" s="32">
        <f t="shared" si="207"/>
        <v>0</v>
      </c>
      <c r="U167" s="32">
        <f t="shared" si="207"/>
        <v>0</v>
      </c>
      <c r="V167" s="32">
        <f t="shared" si="207"/>
        <v>0</v>
      </c>
      <c r="W167" s="32">
        <f t="shared" si="207"/>
        <v>0</v>
      </c>
      <c r="X167" s="32">
        <f t="shared" si="207"/>
        <v>-600000</v>
      </c>
      <c r="Y167" s="32">
        <f t="shared" si="207"/>
        <v>0</v>
      </c>
      <c r="Z167" s="32">
        <f t="shared" si="207"/>
        <v>0</v>
      </c>
      <c r="AA167" s="32">
        <f t="shared" si="207"/>
        <v>0</v>
      </c>
      <c r="AB167" s="21"/>
      <c r="AC167" s="21"/>
      <c r="AD167" s="21"/>
      <c r="AE167" s="21"/>
      <c r="AF167" s="21"/>
      <c r="AG167" s="21"/>
    </row>
    <row r="168" spans="2:33" ht="30" x14ac:dyDescent="0.25">
      <c r="B168" s="50" t="s">
        <v>82</v>
      </c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21"/>
      <c r="AC168" s="21"/>
      <c r="AD168" s="21"/>
      <c r="AE168" s="21"/>
      <c r="AF168" s="21"/>
      <c r="AG168" s="21"/>
    </row>
    <row r="169" spans="2:33" ht="15" x14ac:dyDescent="0.25">
      <c r="B169" s="42" t="s">
        <v>74</v>
      </c>
      <c r="C169" s="32">
        <f>C170+C171+C172+C173</f>
        <v>73185</v>
      </c>
      <c r="D169" s="32">
        <f t="shared" ref="D169:AA169" si="208">D170+D171+D172+D173</f>
        <v>4345582.5</v>
      </c>
      <c r="E169" s="32">
        <f t="shared" si="208"/>
        <v>0</v>
      </c>
      <c r="F169" s="32">
        <f t="shared" si="208"/>
        <v>0</v>
      </c>
      <c r="G169" s="32">
        <f t="shared" si="208"/>
        <v>0</v>
      </c>
      <c r="H169" s="32">
        <f t="shared" si="208"/>
        <v>0</v>
      </c>
      <c r="I169" s="32">
        <f t="shared" si="208"/>
        <v>0</v>
      </c>
      <c r="J169" s="32">
        <f t="shared" si="208"/>
        <v>0</v>
      </c>
      <c r="K169" s="32">
        <f t="shared" si="208"/>
        <v>0</v>
      </c>
      <c r="L169" s="32">
        <f t="shared" si="208"/>
        <v>0</v>
      </c>
      <c r="M169" s="32">
        <f t="shared" si="208"/>
        <v>0</v>
      </c>
      <c r="N169" s="32">
        <f t="shared" si="208"/>
        <v>0</v>
      </c>
      <c r="O169" s="32">
        <f t="shared" si="208"/>
        <v>0</v>
      </c>
      <c r="P169" s="32">
        <f t="shared" si="208"/>
        <v>0</v>
      </c>
      <c r="Q169" s="32">
        <f t="shared" si="208"/>
        <v>0</v>
      </c>
      <c r="R169" s="32">
        <f t="shared" si="208"/>
        <v>0</v>
      </c>
      <c r="S169" s="32">
        <f t="shared" si="208"/>
        <v>0</v>
      </c>
      <c r="T169" s="32">
        <f t="shared" si="208"/>
        <v>0</v>
      </c>
      <c r="U169" s="32">
        <f t="shared" si="208"/>
        <v>0</v>
      </c>
      <c r="V169" s="32">
        <f t="shared" si="208"/>
        <v>0</v>
      </c>
      <c r="W169" s="32">
        <f t="shared" si="208"/>
        <v>0</v>
      </c>
      <c r="X169" s="32">
        <f t="shared" si="208"/>
        <v>0</v>
      </c>
      <c r="Y169" s="32">
        <f t="shared" si="208"/>
        <v>0</v>
      </c>
      <c r="Z169" s="32">
        <f t="shared" si="208"/>
        <v>0</v>
      </c>
      <c r="AA169" s="32">
        <f t="shared" si="208"/>
        <v>0</v>
      </c>
      <c r="AB169" s="21"/>
      <c r="AC169" s="21"/>
      <c r="AD169" s="21"/>
      <c r="AE169" s="21"/>
      <c r="AF169" s="21"/>
      <c r="AG169" s="21"/>
    </row>
    <row r="170" spans="2:33" ht="30" x14ac:dyDescent="0.25">
      <c r="B170" s="24" t="s">
        <v>83</v>
      </c>
      <c r="C170" s="30">
        <v>0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21"/>
      <c r="AC170" s="21"/>
      <c r="AD170" s="21"/>
      <c r="AE170" s="21"/>
      <c r="AF170" s="21"/>
      <c r="AG170" s="21"/>
    </row>
    <row r="171" spans="2:33" ht="15" x14ac:dyDescent="0.25">
      <c r="B171" s="24" t="s">
        <v>84</v>
      </c>
      <c r="C171" s="30">
        <v>0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30">
        <v>0</v>
      </c>
      <c r="AA171" s="30">
        <v>0</v>
      </c>
      <c r="AB171" s="21"/>
      <c r="AC171" s="21"/>
      <c r="AD171" s="21"/>
      <c r="AE171" s="21"/>
      <c r="AF171" s="21"/>
      <c r="AG171" s="21"/>
    </row>
    <row r="172" spans="2:33" ht="30" x14ac:dyDescent="0.25">
      <c r="B172" s="24" t="s">
        <v>85</v>
      </c>
      <c r="C172" s="30">
        <v>0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21"/>
      <c r="AC172" s="21"/>
      <c r="AD172" s="21"/>
      <c r="AE172" s="21"/>
      <c r="AF172" s="21"/>
      <c r="AG172" s="21"/>
    </row>
    <row r="173" spans="2:33" ht="15" x14ac:dyDescent="0.25">
      <c r="B173" s="24" t="s">
        <v>142</v>
      </c>
      <c r="C173" s="30">
        <f>C224</f>
        <v>73185</v>
      </c>
      <c r="D173" s="30">
        <f>D224</f>
        <v>4345582.5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21"/>
      <c r="AC173" s="21"/>
      <c r="AD173" s="21"/>
      <c r="AE173" s="21"/>
      <c r="AF173" s="21"/>
      <c r="AG173" s="21"/>
    </row>
    <row r="174" spans="2:33" ht="15" x14ac:dyDescent="0.25">
      <c r="B174" s="42" t="s">
        <v>78</v>
      </c>
      <c r="C174" s="32">
        <f>C175+C176+C177+C178+C179+C180</f>
        <v>0</v>
      </c>
      <c r="D174" s="32">
        <f t="shared" ref="D174:AA174" si="209">D175+D176+D177+D178+D179+D180</f>
        <v>0</v>
      </c>
      <c r="E174" s="32">
        <f t="shared" si="209"/>
        <v>0</v>
      </c>
      <c r="F174" s="32">
        <f t="shared" si="209"/>
        <v>0</v>
      </c>
      <c r="G174" s="32">
        <f t="shared" si="209"/>
        <v>0</v>
      </c>
      <c r="H174" s="32">
        <f t="shared" si="209"/>
        <v>0</v>
      </c>
      <c r="I174" s="32">
        <f t="shared" si="209"/>
        <v>0</v>
      </c>
      <c r="J174" s="32">
        <f t="shared" si="209"/>
        <v>0</v>
      </c>
      <c r="K174" s="32">
        <f t="shared" si="209"/>
        <v>0</v>
      </c>
      <c r="L174" s="32">
        <f t="shared" si="209"/>
        <v>0</v>
      </c>
      <c r="M174" s="32">
        <f t="shared" si="209"/>
        <v>0</v>
      </c>
      <c r="N174" s="32">
        <f t="shared" si="209"/>
        <v>0</v>
      </c>
      <c r="O174" s="32">
        <f t="shared" si="209"/>
        <v>0</v>
      </c>
      <c r="P174" s="32">
        <f t="shared" si="209"/>
        <v>0</v>
      </c>
      <c r="Q174" s="32">
        <f t="shared" si="209"/>
        <v>0</v>
      </c>
      <c r="R174" s="32">
        <f t="shared" si="209"/>
        <v>0</v>
      </c>
      <c r="S174" s="32">
        <f t="shared" si="209"/>
        <v>0</v>
      </c>
      <c r="T174" s="32">
        <f t="shared" si="209"/>
        <v>0</v>
      </c>
      <c r="U174" s="32">
        <f t="shared" si="209"/>
        <v>0</v>
      </c>
      <c r="V174" s="32">
        <f t="shared" si="209"/>
        <v>0</v>
      </c>
      <c r="W174" s="32">
        <f t="shared" si="209"/>
        <v>0</v>
      </c>
      <c r="X174" s="32">
        <f t="shared" si="209"/>
        <v>0</v>
      </c>
      <c r="Y174" s="32">
        <f t="shared" si="209"/>
        <v>0</v>
      </c>
      <c r="Z174" s="32">
        <f t="shared" si="209"/>
        <v>0</v>
      </c>
      <c r="AA174" s="32">
        <f t="shared" si="209"/>
        <v>0</v>
      </c>
      <c r="AB174" s="21"/>
      <c r="AC174" s="21"/>
      <c r="AD174" s="21"/>
      <c r="AE174" s="21"/>
      <c r="AF174" s="21"/>
      <c r="AG174" s="21"/>
    </row>
    <row r="175" spans="2:33" ht="30" x14ac:dyDescent="0.25">
      <c r="B175" s="24" t="s">
        <v>86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0</v>
      </c>
      <c r="AA175" s="30">
        <v>0</v>
      </c>
      <c r="AB175" s="21"/>
      <c r="AC175" s="21"/>
      <c r="AD175" s="21"/>
      <c r="AE175" s="21"/>
      <c r="AF175" s="21"/>
      <c r="AG175" s="21"/>
    </row>
    <row r="176" spans="2:33" ht="30" x14ac:dyDescent="0.25">
      <c r="B176" s="24" t="s">
        <v>87</v>
      </c>
      <c r="C176" s="30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21"/>
      <c r="AC176" s="21"/>
      <c r="AD176" s="21"/>
      <c r="AE176" s="21"/>
      <c r="AF176" s="21"/>
      <c r="AG176" s="21"/>
    </row>
    <row r="177" spans="2:33" ht="15" x14ac:dyDescent="0.25">
      <c r="B177" s="24" t="s">
        <v>88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21"/>
      <c r="AC177" s="21"/>
      <c r="AD177" s="21"/>
      <c r="AE177" s="21"/>
      <c r="AF177" s="21"/>
      <c r="AG177" s="21"/>
    </row>
    <row r="178" spans="2:33" ht="30" x14ac:dyDescent="0.25">
      <c r="B178" s="24" t="s">
        <v>89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21"/>
      <c r="AC178" s="21"/>
      <c r="AD178" s="21"/>
      <c r="AE178" s="21"/>
      <c r="AF178" s="21"/>
      <c r="AG178" s="21"/>
    </row>
    <row r="179" spans="2:33" ht="30" x14ac:dyDescent="0.25">
      <c r="B179" s="24" t="s">
        <v>90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21"/>
      <c r="AC179" s="21"/>
      <c r="AD179" s="21"/>
      <c r="AE179" s="21"/>
      <c r="AF179" s="21"/>
      <c r="AG179" s="21"/>
    </row>
    <row r="180" spans="2:33" ht="15" x14ac:dyDescent="0.25">
      <c r="B180" s="24" t="s">
        <v>91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30">
        <v>0</v>
      </c>
      <c r="AA180" s="30">
        <v>0</v>
      </c>
      <c r="AB180" s="21"/>
      <c r="AC180" s="21"/>
      <c r="AD180" s="21"/>
      <c r="AE180" s="21"/>
      <c r="AF180" s="21"/>
      <c r="AG180" s="21"/>
    </row>
    <row r="181" spans="2:33" ht="30" x14ac:dyDescent="0.25">
      <c r="B181" s="42" t="s">
        <v>92</v>
      </c>
      <c r="C181" s="32">
        <f>C169-C174</f>
        <v>73185</v>
      </c>
      <c r="D181" s="32">
        <f t="shared" ref="D181:AA181" si="210">D169-D174</f>
        <v>4345582.5</v>
      </c>
      <c r="E181" s="32">
        <f t="shared" si="210"/>
        <v>0</v>
      </c>
      <c r="F181" s="32">
        <f t="shared" si="210"/>
        <v>0</v>
      </c>
      <c r="G181" s="32">
        <f t="shared" si="210"/>
        <v>0</v>
      </c>
      <c r="H181" s="32">
        <f t="shared" si="210"/>
        <v>0</v>
      </c>
      <c r="I181" s="32">
        <f t="shared" si="210"/>
        <v>0</v>
      </c>
      <c r="J181" s="32">
        <f t="shared" si="210"/>
        <v>0</v>
      </c>
      <c r="K181" s="32">
        <f t="shared" si="210"/>
        <v>0</v>
      </c>
      <c r="L181" s="32">
        <f t="shared" si="210"/>
        <v>0</v>
      </c>
      <c r="M181" s="32">
        <f t="shared" si="210"/>
        <v>0</v>
      </c>
      <c r="N181" s="32">
        <f t="shared" si="210"/>
        <v>0</v>
      </c>
      <c r="O181" s="32">
        <f t="shared" si="210"/>
        <v>0</v>
      </c>
      <c r="P181" s="32">
        <f t="shared" si="210"/>
        <v>0</v>
      </c>
      <c r="Q181" s="32">
        <f t="shared" si="210"/>
        <v>0</v>
      </c>
      <c r="R181" s="32">
        <f t="shared" si="210"/>
        <v>0</v>
      </c>
      <c r="S181" s="32">
        <f t="shared" si="210"/>
        <v>0</v>
      </c>
      <c r="T181" s="32">
        <f t="shared" si="210"/>
        <v>0</v>
      </c>
      <c r="U181" s="32">
        <f t="shared" si="210"/>
        <v>0</v>
      </c>
      <c r="V181" s="32">
        <f t="shared" si="210"/>
        <v>0</v>
      </c>
      <c r="W181" s="32">
        <f t="shared" si="210"/>
        <v>0</v>
      </c>
      <c r="X181" s="32">
        <f t="shared" si="210"/>
        <v>0</v>
      </c>
      <c r="Y181" s="32">
        <f t="shared" si="210"/>
        <v>0</v>
      </c>
      <c r="Z181" s="32">
        <f t="shared" si="210"/>
        <v>0</v>
      </c>
      <c r="AA181" s="32">
        <f t="shared" si="210"/>
        <v>0</v>
      </c>
      <c r="AB181" s="21"/>
      <c r="AC181" s="21"/>
      <c r="AD181" s="21"/>
      <c r="AE181" s="21"/>
      <c r="AF181" s="21"/>
      <c r="AG181" s="21"/>
    </row>
    <row r="182" spans="2:33" ht="30" x14ac:dyDescent="0.25">
      <c r="B182" s="42" t="s">
        <v>93</v>
      </c>
      <c r="C182" s="32">
        <f>C158+C167+C181</f>
        <v>-49815</v>
      </c>
      <c r="D182" s="32">
        <f t="shared" ref="D182:AA182" si="211">D158+D167+D181</f>
        <v>-3572917.5</v>
      </c>
      <c r="E182" s="32">
        <f t="shared" si="211"/>
        <v>50336.538461538468</v>
      </c>
      <c r="F182" s="32">
        <f t="shared" si="211"/>
        <v>48000</v>
      </c>
      <c r="G182" s="32">
        <f t="shared" si="211"/>
        <v>48000</v>
      </c>
      <c r="H182" s="32">
        <f t="shared" si="211"/>
        <v>48000</v>
      </c>
      <c r="I182" s="32">
        <f t="shared" si="211"/>
        <v>48000</v>
      </c>
      <c r="J182" s="32">
        <f t="shared" si="211"/>
        <v>48000</v>
      </c>
      <c r="K182" s="32">
        <f t="shared" si="211"/>
        <v>48000</v>
      </c>
      <c r="L182" s="32">
        <f t="shared" si="211"/>
        <v>48000</v>
      </c>
      <c r="M182" s="32">
        <f t="shared" si="211"/>
        <v>48000</v>
      </c>
      <c r="N182" s="32">
        <f t="shared" si="211"/>
        <v>-552000</v>
      </c>
      <c r="O182" s="32">
        <f t="shared" si="211"/>
        <v>48000</v>
      </c>
      <c r="P182" s="32">
        <f t="shared" si="211"/>
        <v>48000</v>
      </c>
      <c r="Q182" s="32">
        <f t="shared" si="211"/>
        <v>48000</v>
      </c>
      <c r="R182" s="32">
        <f t="shared" si="211"/>
        <v>48000</v>
      </c>
      <c r="S182" s="32">
        <f t="shared" si="211"/>
        <v>48000</v>
      </c>
      <c r="T182" s="32">
        <f t="shared" si="211"/>
        <v>48000</v>
      </c>
      <c r="U182" s="32">
        <f t="shared" si="211"/>
        <v>48000</v>
      </c>
      <c r="V182" s="32">
        <f t="shared" si="211"/>
        <v>48000</v>
      </c>
      <c r="W182" s="32">
        <f t="shared" si="211"/>
        <v>48000</v>
      </c>
      <c r="X182" s="32">
        <f t="shared" si="211"/>
        <v>-552000</v>
      </c>
      <c r="Y182" s="32">
        <f t="shared" si="211"/>
        <v>48000</v>
      </c>
      <c r="Z182" s="32">
        <f t="shared" si="211"/>
        <v>48000</v>
      </c>
      <c r="AA182" s="32">
        <f t="shared" si="211"/>
        <v>48000</v>
      </c>
      <c r="AB182" s="21"/>
      <c r="AC182" s="21"/>
      <c r="AD182" s="21"/>
      <c r="AE182" s="21"/>
      <c r="AF182" s="21"/>
      <c r="AG182" s="21"/>
    </row>
    <row r="183" spans="2:33" ht="30" x14ac:dyDescent="0.25">
      <c r="B183" s="42" t="s">
        <v>94</v>
      </c>
      <c r="C183" s="32">
        <v>0</v>
      </c>
      <c r="D183" s="32">
        <f>C184</f>
        <v>-49815</v>
      </c>
      <c r="E183" s="32">
        <f t="shared" ref="E183:AA183" si="212">D184</f>
        <v>-3622732.5</v>
      </c>
      <c r="F183" s="32">
        <f t="shared" si="212"/>
        <v>-3572395.9615384615</v>
      </c>
      <c r="G183" s="32">
        <f t="shared" si="212"/>
        <v>-3524395.9615384615</v>
      </c>
      <c r="H183" s="32">
        <f t="shared" si="212"/>
        <v>-3476395.9615384615</v>
      </c>
      <c r="I183" s="32">
        <f t="shared" si="212"/>
        <v>-3428395.9615384615</v>
      </c>
      <c r="J183" s="32">
        <f t="shared" si="212"/>
        <v>-3380395.9615384615</v>
      </c>
      <c r="K183" s="32">
        <f t="shared" si="212"/>
        <v>-3332395.9615384615</v>
      </c>
      <c r="L183" s="32">
        <f t="shared" si="212"/>
        <v>-3284395.9615384615</v>
      </c>
      <c r="M183" s="32">
        <f t="shared" si="212"/>
        <v>-3236395.9615384615</v>
      </c>
      <c r="N183" s="32">
        <f t="shared" si="212"/>
        <v>-3188395.9615384615</v>
      </c>
      <c r="O183" s="32">
        <f t="shared" si="212"/>
        <v>-3740395.9615384615</v>
      </c>
      <c r="P183" s="32">
        <f t="shared" si="212"/>
        <v>-3692395.9615384615</v>
      </c>
      <c r="Q183" s="32">
        <f t="shared" si="212"/>
        <v>-3644395.9615384615</v>
      </c>
      <c r="R183" s="32">
        <f t="shared" si="212"/>
        <v>-3596395.9615384615</v>
      </c>
      <c r="S183" s="32">
        <f t="shared" si="212"/>
        <v>-3548395.9615384615</v>
      </c>
      <c r="T183" s="32">
        <f t="shared" si="212"/>
        <v>-3500395.9615384615</v>
      </c>
      <c r="U183" s="32">
        <f t="shared" si="212"/>
        <v>-3452395.9615384615</v>
      </c>
      <c r="V183" s="32">
        <f t="shared" si="212"/>
        <v>-3404395.9615384615</v>
      </c>
      <c r="W183" s="32">
        <f t="shared" si="212"/>
        <v>-3356395.9615384615</v>
      </c>
      <c r="X183" s="32">
        <f t="shared" si="212"/>
        <v>-3308395.9615384615</v>
      </c>
      <c r="Y183" s="32">
        <f t="shared" si="212"/>
        <v>-3860395.9615384615</v>
      </c>
      <c r="Z183" s="32">
        <f t="shared" si="212"/>
        <v>-3812395.9615384615</v>
      </c>
      <c r="AA183" s="32">
        <f t="shared" si="212"/>
        <v>-3764395.9615384615</v>
      </c>
      <c r="AB183" s="21"/>
      <c r="AC183" s="21"/>
      <c r="AD183" s="21"/>
      <c r="AE183" s="21"/>
      <c r="AF183" s="21"/>
      <c r="AG183" s="21"/>
    </row>
    <row r="184" spans="2:33" ht="30" x14ac:dyDescent="0.25">
      <c r="B184" s="42" t="s">
        <v>95</v>
      </c>
      <c r="C184" s="32">
        <f>C182+C183</f>
        <v>-49815</v>
      </c>
      <c r="D184" s="32">
        <f t="shared" ref="D184:G184" si="213">D182+D183</f>
        <v>-3622732.5</v>
      </c>
      <c r="E184" s="32">
        <f t="shared" si="213"/>
        <v>-3572395.9615384615</v>
      </c>
      <c r="F184" s="32">
        <f t="shared" si="213"/>
        <v>-3524395.9615384615</v>
      </c>
      <c r="G184" s="32">
        <f t="shared" si="213"/>
        <v>-3476395.9615384615</v>
      </c>
      <c r="H184" s="32">
        <f t="shared" ref="H184" si="214">H182+H183</f>
        <v>-3428395.9615384615</v>
      </c>
      <c r="I184" s="32">
        <f t="shared" ref="I184" si="215">I182+I183</f>
        <v>-3380395.9615384615</v>
      </c>
      <c r="J184" s="32">
        <f t="shared" ref="J184:K184" si="216">J182+J183</f>
        <v>-3332395.9615384615</v>
      </c>
      <c r="K184" s="32">
        <f t="shared" si="216"/>
        <v>-3284395.9615384615</v>
      </c>
      <c r="L184" s="32">
        <f t="shared" ref="L184" si="217">L182+L183</f>
        <v>-3236395.9615384615</v>
      </c>
      <c r="M184" s="32">
        <f t="shared" ref="M184" si="218">M182+M183</f>
        <v>-3188395.9615384615</v>
      </c>
      <c r="N184" s="32">
        <f t="shared" ref="N184:O184" si="219">N182+N183</f>
        <v>-3740395.9615384615</v>
      </c>
      <c r="O184" s="32">
        <f t="shared" si="219"/>
        <v>-3692395.9615384615</v>
      </c>
      <c r="P184" s="32">
        <f t="shared" ref="P184" si="220">P182+P183</f>
        <v>-3644395.9615384615</v>
      </c>
      <c r="Q184" s="32">
        <f t="shared" ref="Q184" si="221">Q182+Q183</f>
        <v>-3596395.9615384615</v>
      </c>
      <c r="R184" s="32">
        <f t="shared" ref="R184:S184" si="222">R182+R183</f>
        <v>-3548395.9615384615</v>
      </c>
      <c r="S184" s="32">
        <f t="shared" si="222"/>
        <v>-3500395.9615384615</v>
      </c>
      <c r="T184" s="32">
        <f t="shared" ref="T184" si="223">T182+T183</f>
        <v>-3452395.9615384615</v>
      </c>
      <c r="U184" s="32">
        <f t="shared" ref="U184" si="224">U182+U183</f>
        <v>-3404395.9615384615</v>
      </c>
      <c r="V184" s="32">
        <f t="shared" ref="V184:W184" si="225">V182+V183</f>
        <v>-3356395.9615384615</v>
      </c>
      <c r="W184" s="32">
        <f t="shared" si="225"/>
        <v>-3308395.9615384615</v>
      </c>
      <c r="X184" s="32">
        <f t="shared" ref="X184" si="226">X182+X183</f>
        <v>-3860395.9615384615</v>
      </c>
      <c r="Y184" s="32">
        <f t="shared" ref="Y184" si="227">Y182+Y183</f>
        <v>-3812395.9615384615</v>
      </c>
      <c r="Z184" s="32">
        <f t="shared" ref="Z184:AA184" si="228">Z182+Z183</f>
        <v>-3764395.9615384615</v>
      </c>
      <c r="AA184" s="32">
        <f t="shared" si="228"/>
        <v>-3716395.9615384615</v>
      </c>
      <c r="AB184" s="21"/>
      <c r="AC184" s="21"/>
      <c r="AD184" s="21"/>
      <c r="AE184" s="21"/>
      <c r="AF184" s="21"/>
      <c r="AG184" s="21"/>
    </row>
    <row r="185" spans="2:33" ht="15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</row>
    <row r="186" spans="2:33" s="13" customFormat="1" ht="15" x14ac:dyDescent="0.25">
      <c r="B186" s="20" t="s">
        <v>191</v>
      </c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</row>
    <row r="187" spans="2:33" s="13" customFormat="1" ht="15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</row>
    <row r="188" spans="2:33" s="13" customFormat="1" ht="15" x14ac:dyDescent="0.25">
      <c r="B188" s="20" t="s">
        <v>168</v>
      </c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</row>
    <row r="189" spans="2:33" s="13" customFormat="1" ht="15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</row>
    <row r="190" spans="2:33" s="13" customFormat="1" ht="15" x14ac:dyDescent="0.25">
      <c r="B190" s="20" t="s">
        <v>192</v>
      </c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</row>
    <row r="191" spans="2:33" s="13" customFormat="1" ht="15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</row>
    <row r="192" spans="2:33" s="13" customFormat="1" ht="15" x14ac:dyDescent="0.25">
      <c r="B192" s="20" t="s">
        <v>168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</row>
    <row r="193" spans="2:33" s="13" customFormat="1" ht="15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</row>
    <row r="194" spans="2:33" ht="15" x14ac:dyDescent="0.25">
      <c r="B194" s="20" t="s">
        <v>193</v>
      </c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</row>
    <row r="195" spans="2:33" ht="15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</row>
    <row r="196" spans="2:33" s="19" customFormat="1" ht="15" x14ac:dyDescent="0.25">
      <c r="B196" s="20" t="s">
        <v>168</v>
      </c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</row>
    <row r="197" spans="2:33" s="11" customFormat="1" ht="15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</row>
    <row r="198" spans="2:33" ht="18.75" x14ac:dyDescent="0.3">
      <c r="B198" s="59" t="s">
        <v>225</v>
      </c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</row>
    <row r="199" spans="2:33" ht="15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</row>
    <row r="200" spans="2:33" s="17" customFormat="1" ht="30" x14ac:dyDescent="0.25">
      <c r="B200" s="41"/>
      <c r="C200" s="23" t="str">
        <f>założenia!C17</f>
        <v>Rok n
2015</v>
      </c>
      <c r="D200" s="23" t="str">
        <f>założenia!D17</f>
        <v>Rok n+1
2016</v>
      </c>
      <c r="E200" s="23" t="str">
        <f>założenia!E17</f>
        <v>Rok n+2
2017</v>
      </c>
      <c r="F200" s="23" t="str">
        <f>założenia!F17</f>
        <v>Rok n+3
2018</v>
      </c>
      <c r="G200" s="23" t="str">
        <f>założenia!G17</f>
        <v>Rok n+4
2019</v>
      </c>
      <c r="H200" s="23" t="str">
        <f>założenia!H17</f>
        <v>Rok n+5
2020</v>
      </c>
      <c r="I200" s="23" t="str">
        <f>założenia!I17</f>
        <v>Rok n+6
2021</v>
      </c>
      <c r="J200" s="23" t="str">
        <f>założenia!J17</f>
        <v>Rok n+7
2022</v>
      </c>
      <c r="K200" s="23" t="str">
        <f>założenia!K17</f>
        <v>Rok n+8
2023</v>
      </c>
      <c r="L200" s="23" t="str">
        <f>założenia!L17</f>
        <v>Rok n+9
2024</v>
      </c>
      <c r="M200" s="23" t="str">
        <f>założenia!M17</f>
        <v>Rok n+10
2025</v>
      </c>
      <c r="N200" s="23" t="str">
        <f>założenia!N17</f>
        <v>Rok n+11
2026</v>
      </c>
      <c r="O200" s="23" t="str">
        <f>założenia!O17</f>
        <v>Rok n+12
2027</v>
      </c>
      <c r="P200" s="23" t="str">
        <f>założenia!P17</f>
        <v>Rok n+13
2028</v>
      </c>
      <c r="Q200" s="23" t="str">
        <f>założenia!Q17</f>
        <v>Rok n+14
2029</v>
      </c>
      <c r="R200" s="23" t="str">
        <f>założenia!R17</f>
        <v>Rok n+15
2030</v>
      </c>
      <c r="S200" s="23" t="str">
        <f>założenia!S17</f>
        <v>Rok n+16
2031</v>
      </c>
      <c r="T200" s="23" t="str">
        <f>założenia!T17</f>
        <v>Rok n+17
2032</v>
      </c>
      <c r="U200" s="23" t="str">
        <f>założenia!U17</f>
        <v>Rok n+18
2033</v>
      </c>
      <c r="V200" s="23" t="str">
        <f>założenia!V17</f>
        <v>Rok n+19
2034</v>
      </c>
      <c r="W200" s="23" t="str">
        <f>założenia!W17</f>
        <v>Rok n+20
2035</v>
      </c>
      <c r="X200" s="23" t="str">
        <f>założenia!X17</f>
        <v>Rok n+21
2036</v>
      </c>
      <c r="Y200" s="23" t="str">
        <f>założenia!Y17</f>
        <v>Rok n+22
2037</v>
      </c>
      <c r="Z200" s="23" t="str">
        <f>założenia!Z17</f>
        <v>Rok n+23
2038</v>
      </c>
      <c r="AA200" s="23" t="str">
        <f>założenia!AA17</f>
        <v>Rok n+24
2039</v>
      </c>
      <c r="AB200" s="21"/>
      <c r="AC200" s="21"/>
      <c r="AD200" s="21"/>
      <c r="AE200" s="21"/>
      <c r="AF200" s="21"/>
      <c r="AG200" s="21"/>
    </row>
    <row r="201" spans="2:33" s="17" customFormat="1" ht="15" x14ac:dyDescent="0.25">
      <c r="B201" s="24" t="s">
        <v>134</v>
      </c>
      <c r="C201" s="30">
        <f>1/(1+założenia!C21)^założenia!C18</f>
        <v>1</v>
      </c>
      <c r="D201" s="30">
        <f>1/(1+założenia!D21)^założenia!D18</f>
        <v>0.96153846153846145</v>
      </c>
      <c r="E201" s="30">
        <f>1/(1+założenia!E21)^założenia!E18</f>
        <v>0.92455621301775137</v>
      </c>
      <c r="F201" s="30">
        <f>1/(1+założenia!F21)^założenia!F18</f>
        <v>0.88899635867091487</v>
      </c>
      <c r="G201" s="30">
        <f>1/(1+założenia!G21)^założenia!G18</f>
        <v>0.85480419102972571</v>
      </c>
      <c r="H201" s="30">
        <f>1/(1+założenia!H21)^założenia!H18</f>
        <v>0.82192710675935154</v>
      </c>
      <c r="I201" s="30">
        <f>1/(1+założenia!I21)^założenia!I18</f>
        <v>0.79031452573014571</v>
      </c>
      <c r="J201" s="30">
        <f>1/(1+założenia!J21)^założenia!J18</f>
        <v>0.75991781320206331</v>
      </c>
      <c r="K201" s="30">
        <f>1/(1+założenia!K21)^założenia!K18</f>
        <v>0.73069020500198378</v>
      </c>
      <c r="L201" s="30">
        <f>1/(1+założenia!L21)^założenia!L18</f>
        <v>0.70258673557883045</v>
      </c>
      <c r="M201" s="30">
        <f>1/(1+założenia!M21)^założenia!M18</f>
        <v>0.67556416882579851</v>
      </c>
      <c r="N201" s="30">
        <f>1/(1+założenia!N21)^założenia!N18</f>
        <v>0.6495809315632679</v>
      </c>
      <c r="O201" s="30">
        <f>1/(1+założenia!O21)^założenia!O18</f>
        <v>0.62459704958006512</v>
      </c>
      <c r="P201" s="30">
        <f>1/(1+założenia!P21)^założenia!P18</f>
        <v>0.600574086134678</v>
      </c>
      <c r="Q201" s="30">
        <f>1/(1+założenia!Q21)^założenia!Q18</f>
        <v>0.57747508282180582</v>
      </c>
      <c r="R201" s="30">
        <f>1/(1+założenia!R21)^założenia!R18</f>
        <v>0.55526450271327477</v>
      </c>
      <c r="S201" s="30">
        <f>1/(1+założenia!S21)^założenia!S18</f>
        <v>0.53390817568584104</v>
      </c>
      <c r="T201" s="30">
        <f>1/(1+założenia!T21)^założenia!T18</f>
        <v>0.51337324585177024</v>
      </c>
      <c r="U201" s="30">
        <f>1/(1+założenia!U21)^założenia!U18</f>
        <v>0.49362812101131748</v>
      </c>
      <c r="V201" s="30">
        <f>1/(1+założenia!V21)^założenia!V18</f>
        <v>0.47464242404934376</v>
      </c>
      <c r="W201" s="30">
        <f>1/(1+założenia!W21)^założenia!W18</f>
        <v>0.45638694620129205</v>
      </c>
      <c r="X201" s="30">
        <f>1/(1+założenia!X21)^założenia!X18</f>
        <v>0.43883360211662686</v>
      </c>
      <c r="Y201" s="30">
        <f>1/(1+założenia!Y21)^założenia!Y18</f>
        <v>0.42195538665060278</v>
      </c>
      <c r="Z201" s="30">
        <f>1/(1+założenia!Z21)^założenia!Z18</f>
        <v>0.40572633331788732</v>
      </c>
      <c r="AA201" s="30">
        <f>1/(1+założenia!AA21)^założenia!AA18</f>
        <v>0.39012147434412242</v>
      </c>
      <c r="AB201" s="21"/>
      <c r="AC201" s="21"/>
      <c r="AD201" s="21"/>
      <c r="AE201" s="21"/>
      <c r="AF201" s="21"/>
      <c r="AG201" s="21"/>
    </row>
    <row r="202" spans="2:33" s="17" customFormat="1" ht="15" x14ac:dyDescent="0.25">
      <c r="B202" s="24" t="s">
        <v>182</v>
      </c>
      <c r="C202" s="30">
        <f t="shared" ref="C202:AA202" si="229">C39</f>
        <v>123000</v>
      </c>
      <c r="D202" s="30">
        <f t="shared" si="229"/>
        <v>7918500</v>
      </c>
      <c r="E202" s="30">
        <f t="shared" si="229"/>
        <v>0</v>
      </c>
      <c r="F202" s="30">
        <f t="shared" si="229"/>
        <v>0</v>
      </c>
      <c r="G202" s="30">
        <f t="shared" si="229"/>
        <v>0</v>
      </c>
      <c r="H202" s="30">
        <f t="shared" si="229"/>
        <v>0</v>
      </c>
      <c r="I202" s="30">
        <f t="shared" si="229"/>
        <v>0</v>
      </c>
      <c r="J202" s="30">
        <f t="shared" si="229"/>
        <v>0</v>
      </c>
      <c r="K202" s="30">
        <f t="shared" si="229"/>
        <v>0</v>
      </c>
      <c r="L202" s="30">
        <f t="shared" si="229"/>
        <v>0</v>
      </c>
      <c r="M202" s="30">
        <f t="shared" si="229"/>
        <v>0</v>
      </c>
      <c r="N202" s="30">
        <f t="shared" si="229"/>
        <v>0</v>
      </c>
      <c r="O202" s="30">
        <f t="shared" si="229"/>
        <v>0</v>
      </c>
      <c r="P202" s="30">
        <f t="shared" si="229"/>
        <v>0</v>
      </c>
      <c r="Q202" s="30">
        <f t="shared" si="229"/>
        <v>0</v>
      </c>
      <c r="R202" s="30">
        <f t="shared" si="229"/>
        <v>0</v>
      </c>
      <c r="S202" s="30">
        <f t="shared" si="229"/>
        <v>0</v>
      </c>
      <c r="T202" s="30">
        <f t="shared" si="229"/>
        <v>0</v>
      </c>
      <c r="U202" s="30">
        <f t="shared" si="229"/>
        <v>0</v>
      </c>
      <c r="V202" s="30">
        <f t="shared" si="229"/>
        <v>0</v>
      </c>
      <c r="W202" s="30">
        <f t="shared" si="229"/>
        <v>0</v>
      </c>
      <c r="X202" s="30">
        <f t="shared" si="229"/>
        <v>0</v>
      </c>
      <c r="Y202" s="30">
        <f t="shared" si="229"/>
        <v>0</v>
      </c>
      <c r="Z202" s="30">
        <f t="shared" si="229"/>
        <v>0</v>
      </c>
      <c r="AA202" s="30">
        <f t="shared" si="229"/>
        <v>0</v>
      </c>
      <c r="AB202" s="21"/>
      <c r="AC202" s="21"/>
      <c r="AD202" s="21"/>
      <c r="AE202" s="21"/>
      <c r="AF202" s="21"/>
      <c r="AG202" s="21"/>
    </row>
    <row r="203" spans="2:33" s="17" customFormat="1" ht="15" x14ac:dyDescent="0.25">
      <c r="B203" s="51" t="s">
        <v>208</v>
      </c>
      <c r="C203" s="30">
        <f>C202*C201</f>
        <v>123000</v>
      </c>
      <c r="D203" s="30">
        <f t="shared" ref="D203:AA203" si="230">D202*D201</f>
        <v>7613942.307692307</v>
      </c>
      <c r="E203" s="30">
        <f t="shared" si="230"/>
        <v>0</v>
      </c>
      <c r="F203" s="30">
        <f t="shared" si="230"/>
        <v>0</v>
      </c>
      <c r="G203" s="30">
        <f t="shared" si="230"/>
        <v>0</v>
      </c>
      <c r="H203" s="30">
        <f t="shared" si="230"/>
        <v>0</v>
      </c>
      <c r="I203" s="30">
        <f t="shared" si="230"/>
        <v>0</v>
      </c>
      <c r="J203" s="30">
        <f t="shared" si="230"/>
        <v>0</v>
      </c>
      <c r="K203" s="30">
        <f t="shared" si="230"/>
        <v>0</v>
      </c>
      <c r="L203" s="30">
        <f t="shared" si="230"/>
        <v>0</v>
      </c>
      <c r="M203" s="30">
        <f t="shared" si="230"/>
        <v>0</v>
      </c>
      <c r="N203" s="30">
        <f t="shared" si="230"/>
        <v>0</v>
      </c>
      <c r="O203" s="30">
        <f t="shared" si="230"/>
        <v>0</v>
      </c>
      <c r="P203" s="30">
        <f t="shared" si="230"/>
        <v>0</v>
      </c>
      <c r="Q203" s="30">
        <f t="shared" si="230"/>
        <v>0</v>
      </c>
      <c r="R203" s="30">
        <f t="shared" si="230"/>
        <v>0</v>
      </c>
      <c r="S203" s="30">
        <f t="shared" si="230"/>
        <v>0</v>
      </c>
      <c r="T203" s="30">
        <f t="shared" si="230"/>
        <v>0</v>
      </c>
      <c r="U203" s="30">
        <f t="shared" si="230"/>
        <v>0</v>
      </c>
      <c r="V203" s="30">
        <f t="shared" si="230"/>
        <v>0</v>
      </c>
      <c r="W203" s="30">
        <f t="shared" si="230"/>
        <v>0</v>
      </c>
      <c r="X203" s="30">
        <f t="shared" si="230"/>
        <v>0</v>
      </c>
      <c r="Y203" s="30">
        <f t="shared" si="230"/>
        <v>0</v>
      </c>
      <c r="Z203" s="30">
        <f t="shared" si="230"/>
        <v>0</v>
      </c>
      <c r="AA203" s="30">
        <f t="shared" si="230"/>
        <v>0</v>
      </c>
      <c r="AB203" s="21"/>
      <c r="AC203" s="21"/>
      <c r="AD203" s="21"/>
      <c r="AE203" s="21"/>
      <c r="AF203" s="21"/>
      <c r="AG203" s="21"/>
    </row>
    <row r="204" spans="2:33" s="17" customFormat="1" ht="15" x14ac:dyDescent="0.25">
      <c r="B204" s="24" t="s">
        <v>209</v>
      </c>
      <c r="C204" s="30">
        <f t="shared" ref="C204:AA204" si="231">C49</f>
        <v>0</v>
      </c>
      <c r="D204" s="30">
        <f t="shared" si="231"/>
        <v>0</v>
      </c>
      <c r="E204" s="30">
        <f t="shared" si="231"/>
        <v>108000</v>
      </c>
      <c r="F204" s="30">
        <f t="shared" si="231"/>
        <v>108000</v>
      </c>
      <c r="G204" s="30">
        <f t="shared" si="231"/>
        <v>108000</v>
      </c>
      <c r="H204" s="30">
        <f t="shared" si="231"/>
        <v>108000</v>
      </c>
      <c r="I204" s="30">
        <f t="shared" si="231"/>
        <v>108000</v>
      </c>
      <c r="J204" s="30">
        <f t="shared" si="231"/>
        <v>108000</v>
      </c>
      <c r="K204" s="30">
        <f t="shared" si="231"/>
        <v>108000</v>
      </c>
      <c r="L204" s="30">
        <f t="shared" si="231"/>
        <v>108000</v>
      </c>
      <c r="M204" s="30">
        <f t="shared" si="231"/>
        <v>108000</v>
      </c>
      <c r="N204" s="30">
        <f t="shared" si="231"/>
        <v>108000</v>
      </c>
      <c r="O204" s="30">
        <f t="shared" si="231"/>
        <v>108000</v>
      </c>
      <c r="P204" s="30">
        <f t="shared" si="231"/>
        <v>108000</v>
      </c>
      <c r="Q204" s="30">
        <f t="shared" si="231"/>
        <v>108000</v>
      </c>
      <c r="R204" s="30">
        <f t="shared" si="231"/>
        <v>108000</v>
      </c>
      <c r="S204" s="30">
        <f t="shared" si="231"/>
        <v>108000</v>
      </c>
      <c r="T204" s="30">
        <f t="shared" si="231"/>
        <v>108000</v>
      </c>
      <c r="U204" s="30">
        <f t="shared" si="231"/>
        <v>108000</v>
      </c>
      <c r="V204" s="30">
        <f t="shared" si="231"/>
        <v>108000</v>
      </c>
      <c r="W204" s="30">
        <f t="shared" si="231"/>
        <v>108000</v>
      </c>
      <c r="X204" s="30">
        <f t="shared" si="231"/>
        <v>108000</v>
      </c>
      <c r="Y204" s="30">
        <f t="shared" si="231"/>
        <v>108000</v>
      </c>
      <c r="Z204" s="30">
        <f t="shared" si="231"/>
        <v>108000</v>
      </c>
      <c r="AA204" s="30">
        <f t="shared" si="231"/>
        <v>108000</v>
      </c>
      <c r="AB204" s="21"/>
      <c r="AC204" s="21"/>
      <c r="AD204" s="21"/>
      <c r="AE204" s="21"/>
      <c r="AF204" s="21"/>
      <c r="AG204" s="21"/>
    </row>
    <row r="205" spans="2:33" s="17" customFormat="1" ht="30" x14ac:dyDescent="0.25">
      <c r="B205" s="24" t="s">
        <v>210</v>
      </c>
      <c r="C205" s="30">
        <f>C204*C201</f>
        <v>0</v>
      </c>
      <c r="D205" s="30">
        <f t="shared" ref="D205:AA205" si="232">D204*D201</f>
        <v>0</v>
      </c>
      <c r="E205" s="30">
        <f t="shared" si="232"/>
        <v>99852.071005917154</v>
      </c>
      <c r="F205" s="30">
        <f t="shared" si="232"/>
        <v>96011.606736458809</v>
      </c>
      <c r="G205" s="30">
        <f t="shared" si="232"/>
        <v>92318.852631210379</v>
      </c>
      <c r="H205" s="30">
        <f t="shared" si="232"/>
        <v>88768.127530009966</v>
      </c>
      <c r="I205" s="30">
        <f t="shared" si="232"/>
        <v>85353.968778855735</v>
      </c>
      <c r="J205" s="30">
        <f t="shared" si="232"/>
        <v>82071.12382582284</v>
      </c>
      <c r="K205" s="30">
        <f t="shared" si="232"/>
        <v>78914.542140214253</v>
      </c>
      <c r="L205" s="30">
        <f t="shared" si="232"/>
        <v>75879.367442513685</v>
      </c>
      <c r="M205" s="30">
        <f t="shared" si="232"/>
        <v>72960.930233186242</v>
      </c>
      <c r="N205" s="30">
        <f t="shared" si="232"/>
        <v>70154.74060883293</v>
      </c>
      <c r="O205" s="30">
        <f t="shared" si="232"/>
        <v>67456.48135464704</v>
      </c>
      <c r="P205" s="30">
        <f t="shared" si="232"/>
        <v>64862.001302545221</v>
      </c>
      <c r="Q205" s="30">
        <f t="shared" si="232"/>
        <v>62367.30894475503</v>
      </c>
      <c r="R205" s="30">
        <f t="shared" si="232"/>
        <v>59968.566293033677</v>
      </c>
      <c r="S205" s="30">
        <f t="shared" si="232"/>
        <v>57662.082974070829</v>
      </c>
      <c r="T205" s="30">
        <f t="shared" si="232"/>
        <v>55444.310551991184</v>
      </c>
      <c r="U205" s="30">
        <f t="shared" si="232"/>
        <v>53311.837069222289</v>
      </c>
      <c r="V205" s="30">
        <f t="shared" si="232"/>
        <v>51261.381797329122</v>
      </c>
      <c r="W205" s="30">
        <f t="shared" si="232"/>
        <v>49289.790189739542</v>
      </c>
      <c r="X205" s="30">
        <f t="shared" si="232"/>
        <v>47394.029028595702</v>
      </c>
      <c r="Y205" s="30">
        <f t="shared" si="232"/>
        <v>45571.181758265098</v>
      </c>
      <c r="Z205" s="30">
        <f t="shared" si="232"/>
        <v>43818.44399833183</v>
      </c>
      <c r="AA205" s="30">
        <f t="shared" si="232"/>
        <v>42133.119229165219</v>
      </c>
      <c r="AB205" s="21"/>
      <c r="AC205" s="21"/>
      <c r="AD205" s="21"/>
      <c r="AE205" s="21"/>
      <c r="AF205" s="21"/>
      <c r="AG205" s="21"/>
    </row>
    <row r="206" spans="2:33" s="17" customFormat="1" ht="15" x14ac:dyDescent="0.25">
      <c r="B206" s="24" t="s">
        <v>211</v>
      </c>
      <c r="C206" s="30">
        <f t="shared" ref="C206:AA206" si="233">C50-C41-C42+C40</f>
        <v>0</v>
      </c>
      <c r="D206" s="30">
        <f t="shared" si="233"/>
        <v>0</v>
      </c>
      <c r="E206" s="30">
        <f t="shared" si="233"/>
        <v>60000</v>
      </c>
      <c r="F206" s="30">
        <f t="shared" si="233"/>
        <v>60000</v>
      </c>
      <c r="G206" s="30">
        <f t="shared" si="233"/>
        <v>60000</v>
      </c>
      <c r="H206" s="30">
        <f t="shared" si="233"/>
        <v>60000</v>
      </c>
      <c r="I206" s="30">
        <f t="shared" si="233"/>
        <v>60000</v>
      </c>
      <c r="J206" s="30">
        <f t="shared" si="233"/>
        <v>60000</v>
      </c>
      <c r="K206" s="30">
        <f t="shared" si="233"/>
        <v>60000</v>
      </c>
      <c r="L206" s="30">
        <f t="shared" si="233"/>
        <v>60000</v>
      </c>
      <c r="M206" s="30">
        <f t="shared" si="233"/>
        <v>60000</v>
      </c>
      <c r="N206" s="30">
        <f t="shared" si="233"/>
        <v>660000</v>
      </c>
      <c r="O206" s="30">
        <f t="shared" si="233"/>
        <v>59999.999999999993</v>
      </c>
      <c r="P206" s="30">
        <f t="shared" si="233"/>
        <v>59999.999999999993</v>
      </c>
      <c r="Q206" s="30">
        <f t="shared" si="233"/>
        <v>59999.999999999993</v>
      </c>
      <c r="R206" s="30">
        <f t="shared" si="233"/>
        <v>59999.999999999993</v>
      </c>
      <c r="S206" s="30">
        <f t="shared" si="233"/>
        <v>59999.999999999993</v>
      </c>
      <c r="T206" s="30">
        <f t="shared" si="233"/>
        <v>59999.999999999993</v>
      </c>
      <c r="U206" s="30">
        <f t="shared" si="233"/>
        <v>59999.999999999993</v>
      </c>
      <c r="V206" s="30">
        <f t="shared" si="233"/>
        <v>59999.999999999993</v>
      </c>
      <c r="W206" s="30">
        <f t="shared" si="233"/>
        <v>59999.999999999993</v>
      </c>
      <c r="X206" s="30">
        <f t="shared" si="233"/>
        <v>660000</v>
      </c>
      <c r="Y206" s="30">
        <f t="shared" si="233"/>
        <v>59999.999999999985</v>
      </c>
      <c r="Z206" s="30">
        <f t="shared" si="233"/>
        <v>59999.999999999985</v>
      </c>
      <c r="AA206" s="30">
        <f t="shared" si="233"/>
        <v>59999.999999999985</v>
      </c>
      <c r="AB206" s="21"/>
      <c r="AC206" s="21"/>
      <c r="AD206" s="21"/>
      <c r="AE206" s="21"/>
      <c r="AF206" s="21"/>
      <c r="AG206" s="21"/>
    </row>
    <row r="207" spans="2:33" s="17" customFormat="1" ht="30" x14ac:dyDescent="0.25">
      <c r="B207" s="24" t="s">
        <v>212</v>
      </c>
      <c r="C207" s="30">
        <f>C206*C201</f>
        <v>0</v>
      </c>
      <c r="D207" s="30">
        <f t="shared" ref="D207:AA207" si="234">D206*D201</f>
        <v>0</v>
      </c>
      <c r="E207" s="30">
        <f t="shared" si="234"/>
        <v>55473.372781065082</v>
      </c>
      <c r="F207" s="30">
        <f t="shared" si="234"/>
        <v>53339.781520254895</v>
      </c>
      <c r="G207" s="30">
        <f t="shared" si="234"/>
        <v>51288.25146178354</v>
      </c>
      <c r="H207" s="30">
        <f t="shared" si="234"/>
        <v>49315.626405561095</v>
      </c>
      <c r="I207" s="30">
        <f t="shared" si="234"/>
        <v>47418.871543808746</v>
      </c>
      <c r="J207" s="30">
        <f t="shared" si="234"/>
        <v>45595.068792123799</v>
      </c>
      <c r="K207" s="30">
        <f t="shared" si="234"/>
        <v>43841.412300119024</v>
      </c>
      <c r="L207" s="30">
        <f t="shared" si="234"/>
        <v>42155.204134729829</v>
      </c>
      <c r="M207" s="30">
        <f t="shared" si="234"/>
        <v>40533.850129547907</v>
      </c>
      <c r="N207" s="30">
        <f t="shared" si="234"/>
        <v>428723.41483175679</v>
      </c>
      <c r="O207" s="30">
        <f t="shared" si="234"/>
        <v>37475.822974803901</v>
      </c>
      <c r="P207" s="30">
        <f t="shared" si="234"/>
        <v>36034.445168080674</v>
      </c>
      <c r="Q207" s="30">
        <f t="shared" si="234"/>
        <v>34648.504969308342</v>
      </c>
      <c r="R207" s="30">
        <f t="shared" si="234"/>
        <v>33315.870162796484</v>
      </c>
      <c r="S207" s="30">
        <f t="shared" si="234"/>
        <v>32034.490541150459</v>
      </c>
      <c r="T207" s="30">
        <f t="shared" si="234"/>
        <v>30802.394751106211</v>
      </c>
      <c r="U207" s="30">
        <f t="shared" si="234"/>
        <v>29617.687260679046</v>
      </c>
      <c r="V207" s="30">
        <f t="shared" si="234"/>
        <v>28478.545442960622</v>
      </c>
      <c r="W207" s="30">
        <f t="shared" si="234"/>
        <v>27383.216772077521</v>
      </c>
      <c r="X207" s="30">
        <f t="shared" si="234"/>
        <v>289630.17739697371</v>
      </c>
      <c r="Y207" s="30">
        <f t="shared" si="234"/>
        <v>25317.32319903616</v>
      </c>
      <c r="Z207" s="30">
        <f t="shared" si="234"/>
        <v>24343.579999073234</v>
      </c>
      <c r="AA207" s="30">
        <f t="shared" si="234"/>
        <v>23407.288460647338</v>
      </c>
      <c r="AB207" s="21"/>
      <c r="AC207" s="21"/>
      <c r="AD207" s="21"/>
      <c r="AE207" s="21"/>
      <c r="AF207" s="21"/>
      <c r="AG207" s="21"/>
    </row>
    <row r="208" spans="2:33" s="17" customFormat="1" ht="15" x14ac:dyDescent="0.25">
      <c r="B208" s="24" t="s">
        <v>129</v>
      </c>
      <c r="C208" s="30">
        <f t="shared" ref="C208:AA208" si="235">C44</f>
        <v>0</v>
      </c>
      <c r="D208" s="30">
        <f t="shared" si="235"/>
        <v>0</v>
      </c>
      <c r="E208" s="30">
        <f t="shared" si="235"/>
        <v>0</v>
      </c>
      <c r="F208" s="30">
        <f t="shared" si="235"/>
        <v>0</v>
      </c>
      <c r="G208" s="30">
        <f t="shared" si="235"/>
        <v>0</v>
      </c>
      <c r="H208" s="30">
        <f t="shared" si="235"/>
        <v>0</v>
      </c>
      <c r="I208" s="30">
        <f t="shared" si="235"/>
        <v>0</v>
      </c>
      <c r="J208" s="30">
        <f t="shared" si="235"/>
        <v>0</v>
      </c>
      <c r="K208" s="30">
        <f t="shared" si="235"/>
        <v>0</v>
      </c>
      <c r="L208" s="30">
        <f t="shared" si="235"/>
        <v>0</v>
      </c>
      <c r="M208" s="30">
        <f t="shared" si="235"/>
        <v>0</v>
      </c>
      <c r="N208" s="30">
        <f t="shared" si="235"/>
        <v>0</v>
      </c>
      <c r="O208" s="30">
        <f t="shared" si="235"/>
        <v>0</v>
      </c>
      <c r="P208" s="30">
        <f t="shared" si="235"/>
        <v>0</v>
      </c>
      <c r="Q208" s="30">
        <f t="shared" si="235"/>
        <v>0</v>
      </c>
      <c r="R208" s="30">
        <f t="shared" si="235"/>
        <v>0</v>
      </c>
      <c r="S208" s="30">
        <f t="shared" si="235"/>
        <v>0</v>
      </c>
      <c r="T208" s="30">
        <f t="shared" si="235"/>
        <v>0</v>
      </c>
      <c r="U208" s="30">
        <f t="shared" si="235"/>
        <v>0</v>
      </c>
      <c r="V208" s="30">
        <f t="shared" si="235"/>
        <v>0</v>
      </c>
      <c r="W208" s="30">
        <f t="shared" si="235"/>
        <v>0</v>
      </c>
      <c r="X208" s="30">
        <f t="shared" si="235"/>
        <v>0</v>
      </c>
      <c r="Y208" s="30">
        <f t="shared" si="235"/>
        <v>0</v>
      </c>
      <c r="Z208" s="30">
        <f t="shared" si="235"/>
        <v>0</v>
      </c>
      <c r="AA208" s="30">
        <f t="shared" si="235"/>
        <v>3345909.0909090857</v>
      </c>
      <c r="AB208" s="21"/>
      <c r="AC208" s="21"/>
      <c r="AD208" s="21"/>
      <c r="AE208" s="21"/>
      <c r="AF208" s="21"/>
      <c r="AG208" s="21"/>
    </row>
    <row r="209" spans="2:33" s="17" customFormat="1" ht="30" x14ac:dyDescent="0.25">
      <c r="B209" s="24" t="s">
        <v>213</v>
      </c>
      <c r="C209" s="30">
        <f>C208*C201</f>
        <v>0</v>
      </c>
      <c r="D209" s="30">
        <f t="shared" ref="D209:AA209" si="236">D208*D201</f>
        <v>0</v>
      </c>
      <c r="E209" s="30">
        <f t="shared" si="236"/>
        <v>0</v>
      </c>
      <c r="F209" s="30">
        <f t="shared" si="236"/>
        <v>0</v>
      </c>
      <c r="G209" s="30">
        <f t="shared" si="236"/>
        <v>0</v>
      </c>
      <c r="H209" s="30">
        <f t="shared" si="236"/>
        <v>0</v>
      </c>
      <c r="I209" s="30">
        <f t="shared" si="236"/>
        <v>0</v>
      </c>
      <c r="J209" s="30">
        <f t="shared" si="236"/>
        <v>0</v>
      </c>
      <c r="K209" s="30">
        <f t="shared" si="236"/>
        <v>0</v>
      </c>
      <c r="L209" s="30">
        <f t="shared" si="236"/>
        <v>0</v>
      </c>
      <c r="M209" s="30">
        <f t="shared" si="236"/>
        <v>0</v>
      </c>
      <c r="N209" s="30">
        <f t="shared" si="236"/>
        <v>0</v>
      </c>
      <c r="O209" s="30">
        <f t="shared" si="236"/>
        <v>0</v>
      </c>
      <c r="P209" s="30">
        <f t="shared" si="236"/>
        <v>0</v>
      </c>
      <c r="Q209" s="30">
        <f t="shared" si="236"/>
        <v>0</v>
      </c>
      <c r="R209" s="30">
        <f t="shared" si="236"/>
        <v>0</v>
      </c>
      <c r="S209" s="30">
        <f t="shared" si="236"/>
        <v>0</v>
      </c>
      <c r="T209" s="30">
        <f t="shared" si="236"/>
        <v>0</v>
      </c>
      <c r="U209" s="30">
        <f t="shared" si="236"/>
        <v>0</v>
      </c>
      <c r="V209" s="30">
        <f t="shared" si="236"/>
        <v>0</v>
      </c>
      <c r="W209" s="30">
        <f t="shared" si="236"/>
        <v>0</v>
      </c>
      <c r="X209" s="30">
        <f t="shared" si="236"/>
        <v>0</v>
      </c>
      <c r="Y209" s="30">
        <f t="shared" si="236"/>
        <v>0</v>
      </c>
      <c r="Z209" s="30">
        <f t="shared" si="236"/>
        <v>0</v>
      </c>
      <c r="AA209" s="30">
        <f t="shared" si="236"/>
        <v>1305310.9875668548</v>
      </c>
      <c r="AB209" s="21"/>
      <c r="AC209" s="21"/>
      <c r="AD209" s="21"/>
      <c r="AE209" s="21"/>
      <c r="AF209" s="21"/>
      <c r="AG209" s="21"/>
    </row>
    <row r="210" spans="2:33" s="17" customFormat="1" ht="15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</row>
    <row r="211" spans="2:33" s="18" customFormat="1" ht="45" x14ac:dyDescent="0.25">
      <c r="B211" s="69" t="s">
        <v>214</v>
      </c>
      <c r="C211" s="70">
        <f>SUM(C203:AA203)</f>
        <v>7736942.307692307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</row>
    <row r="212" spans="2:33" s="17" customFormat="1" ht="47.25" customHeight="1" x14ac:dyDescent="0.25">
      <c r="B212" s="71" t="s">
        <v>215</v>
      </c>
      <c r="C212" s="72">
        <f>SUM(C205:AA205)-SUM(C207:AA207)</f>
        <v>32651.664425269235</v>
      </c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</row>
    <row r="213" spans="2:33" s="17" customFormat="1" ht="45" x14ac:dyDescent="0.25">
      <c r="B213" s="69" t="s">
        <v>216</v>
      </c>
      <c r="C213" s="70">
        <f>SUM(C205:AA205)-SUM(C207:AA207)+SUM(C209:AA209)</f>
        <v>1337962.651992124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</row>
    <row r="214" spans="2:33" ht="16.5" customHeight="1" x14ac:dyDescent="0.25">
      <c r="B214" s="71" t="s">
        <v>121</v>
      </c>
      <c r="C214" s="73">
        <f>100%-założenia!C67</f>
        <v>0.7</v>
      </c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</row>
    <row r="215" spans="2:33" ht="30" x14ac:dyDescent="0.25">
      <c r="B215" s="69" t="s">
        <v>122</v>
      </c>
      <c r="C215" s="74">
        <f>założenia!E31</f>
        <v>7426500</v>
      </c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</row>
    <row r="216" spans="2:33" ht="45" x14ac:dyDescent="0.25">
      <c r="B216" s="69" t="s">
        <v>123</v>
      </c>
      <c r="C216" s="74">
        <f>C214*C215</f>
        <v>5198550</v>
      </c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</row>
    <row r="217" spans="2:33" ht="30" x14ac:dyDescent="0.25">
      <c r="B217" s="69" t="s">
        <v>124</v>
      </c>
      <c r="C217" s="75">
        <f>założenia!C68</f>
        <v>0.85</v>
      </c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</row>
    <row r="218" spans="2:33" ht="15" x14ac:dyDescent="0.25">
      <c r="B218" s="71" t="s">
        <v>194</v>
      </c>
      <c r="C218" s="76">
        <f>C216*C217</f>
        <v>4418767.5</v>
      </c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</row>
    <row r="219" spans="2:33" ht="30" x14ac:dyDescent="0.25">
      <c r="B219" s="71" t="s">
        <v>125</v>
      </c>
      <c r="C219" s="73">
        <f>C218/C215</f>
        <v>0.59499999999999997</v>
      </c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</row>
    <row r="220" spans="2:33" ht="15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</row>
    <row r="221" spans="2:33" ht="15" x14ac:dyDescent="0.25">
      <c r="B221" s="20" t="s">
        <v>195</v>
      </c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</row>
    <row r="222" spans="2:33" ht="15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</row>
    <row r="223" spans="2:33" ht="15" x14ac:dyDescent="0.25">
      <c r="B223" s="27" t="s">
        <v>7</v>
      </c>
      <c r="C223" s="28">
        <v>2015</v>
      </c>
      <c r="D223" s="28">
        <v>2016</v>
      </c>
      <c r="E223" s="28" t="s">
        <v>6</v>
      </c>
      <c r="F223" s="28" t="s">
        <v>217</v>
      </c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</row>
    <row r="224" spans="2:33" ht="15" x14ac:dyDescent="0.25">
      <c r="B224" s="29" t="s">
        <v>194</v>
      </c>
      <c r="C224" s="30">
        <f>założenia!C31*C219</f>
        <v>73185</v>
      </c>
      <c r="D224" s="30">
        <f>założenia!D31*C219</f>
        <v>4345582.5</v>
      </c>
      <c r="E224" s="30">
        <f>C224+D224</f>
        <v>4418767.5</v>
      </c>
      <c r="F224" s="26">
        <f>E224/założenia!$E$31</f>
        <v>0.59499999999999997</v>
      </c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</row>
    <row r="225" spans="2:33" ht="15" x14ac:dyDescent="0.25">
      <c r="B225" s="29" t="s">
        <v>196</v>
      </c>
      <c r="C225" s="30">
        <f>założenia!C31-C224</f>
        <v>49815</v>
      </c>
      <c r="D225" s="30">
        <f>założenia!D31-D224</f>
        <v>2957917.5</v>
      </c>
      <c r="E225" s="30">
        <f t="shared" ref="E225:E227" si="237">C225+D225</f>
        <v>3007732.5</v>
      </c>
      <c r="F225" s="26">
        <f>E225/założenia!$E$31</f>
        <v>0.40500000000000003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</row>
    <row r="226" spans="2:33" ht="15" x14ac:dyDescent="0.25">
      <c r="B226" s="29" t="s">
        <v>197</v>
      </c>
      <c r="C226" s="30">
        <v>0</v>
      </c>
      <c r="D226" s="30">
        <v>0</v>
      </c>
      <c r="E226" s="30">
        <f t="shared" si="237"/>
        <v>0</v>
      </c>
      <c r="F226" s="26">
        <f>E226/założenia!$E$31</f>
        <v>0</v>
      </c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</row>
    <row r="227" spans="2:33" ht="15" x14ac:dyDescent="0.25">
      <c r="B227" s="29" t="s">
        <v>127</v>
      </c>
      <c r="C227" s="30">
        <v>0</v>
      </c>
      <c r="D227" s="30">
        <v>0</v>
      </c>
      <c r="E227" s="30">
        <f t="shared" si="237"/>
        <v>0</v>
      </c>
      <c r="F227" s="26">
        <f>E227/założenia!$E$31</f>
        <v>0</v>
      </c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</row>
    <row r="228" spans="2:33" ht="15" x14ac:dyDescent="0.25">
      <c r="B228" s="31" t="s">
        <v>6</v>
      </c>
      <c r="C228" s="32">
        <f>C224+C225+C226+C227</f>
        <v>123000</v>
      </c>
      <c r="D228" s="32">
        <f t="shared" ref="D228:E228" si="238">D224+D225+D226+D227</f>
        <v>7303500</v>
      </c>
      <c r="E228" s="32">
        <f t="shared" si="238"/>
        <v>7426500</v>
      </c>
      <c r="F228" s="52">
        <f t="shared" ref="F228" si="239">F224+F225+F226+F227</f>
        <v>1</v>
      </c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</row>
    <row r="229" spans="2:33" ht="15" x14ac:dyDescent="0.25">
      <c r="B229" s="53" t="s">
        <v>9</v>
      </c>
      <c r="C229" s="54">
        <v>2015</v>
      </c>
      <c r="D229" s="54">
        <v>2016</v>
      </c>
      <c r="E229" s="54" t="s">
        <v>6</v>
      </c>
      <c r="F229" s="54" t="s">
        <v>6</v>
      </c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</row>
    <row r="230" spans="2:33" ht="15" x14ac:dyDescent="0.25">
      <c r="B230" s="29" t="s">
        <v>196</v>
      </c>
      <c r="C230" s="30">
        <f>założenia!C36</f>
        <v>0</v>
      </c>
      <c r="D230" s="30">
        <f>założenia!D36</f>
        <v>753000</v>
      </c>
      <c r="E230" s="30">
        <f t="shared" ref="E230:E232" si="240">C230+D230</f>
        <v>753000</v>
      </c>
      <c r="F230" s="26">
        <f>E230/założenia!$E$36</f>
        <v>1</v>
      </c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</row>
    <row r="231" spans="2:33" ht="15" x14ac:dyDescent="0.25">
      <c r="B231" s="29" t="s">
        <v>197</v>
      </c>
      <c r="C231" s="30">
        <v>0</v>
      </c>
      <c r="D231" s="30">
        <v>0</v>
      </c>
      <c r="E231" s="30">
        <f t="shared" si="240"/>
        <v>0</v>
      </c>
      <c r="F231" s="26">
        <f>E231/założenia!$E$36</f>
        <v>0</v>
      </c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</row>
    <row r="232" spans="2:33" ht="15" x14ac:dyDescent="0.25">
      <c r="B232" s="29" t="s">
        <v>127</v>
      </c>
      <c r="C232" s="30">
        <v>0</v>
      </c>
      <c r="D232" s="30">
        <v>0</v>
      </c>
      <c r="E232" s="30">
        <f t="shared" si="240"/>
        <v>0</v>
      </c>
      <c r="F232" s="26">
        <f>E232/założenia!$E$36</f>
        <v>0</v>
      </c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</row>
    <row r="233" spans="2:33" ht="15" x14ac:dyDescent="0.25">
      <c r="B233" s="31" t="s">
        <v>6</v>
      </c>
      <c r="C233" s="32">
        <f>C230+C231+C232</f>
        <v>0</v>
      </c>
      <c r="D233" s="32">
        <f t="shared" ref="D233:E233" si="241">D230+D231+D232</f>
        <v>753000</v>
      </c>
      <c r="E233" s="32">
        <f t="shared" si="241"/>
        <v>753000</v>
      </c>
      <c r="F233" s="52">
        <f t="shared" ref="F233" si="242">F230+F231+F232</f>
        <v>1</v>
      </c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</row>
    <row r="234" spans="2:33" ht="15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</row>
    <row r="235" spans="2:33" ht="15" x14ac:dyDescent="0.25">
      <c r="B235" s="20" t="s">
        <v>198</v>
      </c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</row>
    <row r="236" spans="2:33" ht="15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</row>
    <row r="237" spans="2:33" ht="30" x14ac:dyDescent="0.25">
      <c r="B237" s="41"/>
      <c r="C237" s="23" t="str">
        <f>założenia!C17</f>
        <v>Rok n
2015</v>
      </c>
      <c r="D237" s="23" t="str">
        <f>założenia!D17</f>
        <v>Rok n+1
2016</v>
      </c>
      <c r="E237" s="23" t="str">
        <f>założenia!E17</f>
        <v>Rok n+2
2017</v>
      </c>
      <c r="F237" s="23" t="str">
        <f>założenia!F17</f>
        <v>Rok n+3
2018</v>
      </c>
      <c r="G237" s="23" t="str">
        <f>założenia!G17</f>
        <v>Rok n+4
2019</v>
      </c>
      <c r="H237" s="23" t="str">
        <f>założenia!H17</f>
        <v>Rok n+5
2020</v>
      </c>
      <c r="I237" s="23" t="str">
        <f>założenia!I17</f>
        <v>Rok n+6
2021</v>
      </c>
      <c r="J237" s="23" t="str">
        <f>założenia!J17</f>
        <v>Rok n+7
2022</v>
      </c>
      <c r="K237" s="23" t="str">
        <f>założenia!K17</f>
        <v>Rok n+8
2023</v>
      </c>
      <c r="L237" s="23" t="str">
        <f>założenia!L17</f>
        <v>Rok n+9
2024</v>
      </c>
      <c r="M237" s="23" t="str">
        <f>założenia!M17</f>
        <v>Rok n+10
2025</v>
      </c>
      <c r="N237" s="23" t="str">
        <f>założenia!N17</f>
        <v>Rok n+11
2026</v>
      </c>
      <c r="O237" s="23" t="str">
        <f>założenia!O17</f>
        <v>Rok n+12
2027</v>
      </c>
      <c r="P237" s="23" t="str">
        <f>założenia!P17</f>
        <v>Rok n+13
2028</v>
      </c>
      <c r="Q237" s="23" t="str">
        <f>założenia!Q17</f>
        <v>Rok n+14
2029</v>
      </c>
      <c r="R237" s="23" t="str">
        <f>założenia!R17</f>
        <v>Rok n+15
2030</v>
      </c>
      <c r="S237" s="23" t="str">
        <f>założenia!S17</f>
        <v>Rok n+16
2031</v>
      </c>
      <c r="T237" s="23" t="str">
        <f>założenia!T17</f>
        <v>Rok n+17
2032</v>
      </c>
      <c r="U237" s="23" t="str">
        <f>założenia!U17</f>
        <v>Rok n+18
2033</v>
      </c>
      <c r="V237" s="23" t="str">
        <f>założenia!V17</f>
        <v>Rok n+19
2034</v>
      </c>
      <c r="W237" s="23" t="str">
        <f>założenia!W17</f>
        <v>Rok n+20
2035</v>
      </c>
      <c r="X237" s="23" t="str">
        <f>założenia!X17</f>
        <v>Rok n+21
2036</v>
      </c>
      <c r="Y237" s="23" t="str">
        <f>założenia!Y17</f>
        <v>Rok n+22
2037</v>
      </c>
      <c r="Z237" s="23" t="str">
        <f>założenia!Z17</f>
        <v>Rok n+23
2038</v>
      </c>
      <c r="AA237" s="23" t="str">
        <f>założenia!AA17</f>
        <v>Rok n+24
2039</v>
      </c>
      <c r="AB237" s="21"/>
      <c r="AC237" s="21"/>
      <c r="AD237" s="21"/>
      <c r="AE237" s="21"/>
      <c r="AF237" s="21"/>
      <c r="AG237" s="21"/>
    </row>
    <row r="238" spans="2:33" ht="15" x14ac:dyDescent="0.25">
      <c r="B238" s="29" t="s">
        <v>128</v>
      </c>
      <c r="C238" s="30">
        <f t="shared" ref="C238:AA238" si="243">C15</f>
        <v>0</v>
      </c>
      <c r="D238" s="30">
        <f t="shared" si="243"/>
        <v>0</v>
      </c>
      <c r="E238" s="30">
        <f t="shared" si="243"/>
        <v>108000</v>
      </c>
      <c r="F238" s="30">
        <f t="shared" si="243"/>
        <v>108000</v>
      </c>
      <c r="G238" s="30">
        <f t="shared" si="243"/>
        <v>108000</v>
      </c>
      <c r="H238" s="30">
        <f t="shared" si="243"/>
        <v>108000</v>
      </c>
      <c r="I238" s="30">
        <f t="shared" si="243"/>
        <v>108000</v>
      </c>
      <c r="J238" s="30">
        <f t="shared" si="243"/>
        <v>108000</v>
      </c>
      <c r="K238" s="30">
        <f t="shared" si="243"/>
        <v>108000</v>
      </c>
      <c r="L238" s="30">
        <f t="shared" si="243"/>
        <v>108000</v>
      </c>
      <c r="M238" s="30">
        <f t="shared" si="243"/>
        <v>108000</v>
      </c>
      <c r="N238" s="30">
        <f t="shared" si="243"/>
        <v>108000</v>
      </c>
      <c r="O238" s="30">
        <f t="shared" si="243"/>
        <v>108000</v>
      </c>
      <c r="P238" s="30">
        <f t="shared" si="243"/>
        <v>108000</v>
      </c>
      <c r="Q238" s="30">
        <f t="shared" si="243"/>
        <v>108000</v>
      </c>
      <c r="R238" s="30">
        <f t="shared" si="243"/>
        <v>108000</v>
      </c>
      <c r="S238" s="30">
        <f t="shared" si="243"/>
        <v>108000</v>
      </c>
      <c r="T238" s="30">
        <f t="shared" si="243"/>
        <v>108000</v>
      </c>
      <c r="U238" s="30">
        <f t="shared" si="243"/>
        <v>108000</v>
      </c>
      <c r="V238" s="30">
        <f t="shared" si="243"/>
        <v>108000</v>
      </c>
      <c r="W238" s="30">
        <f t="shared" si="243"/>
        <v>108000</v>
      </c>
      <c r="X238" s="30">
        <f t="shared" si="243"/>
        <v>108000</v>
      </c>
      <c r="Y238" s="30">
        <f t="shared" si="243"/>
        <v>108000</v>
      </c>
      <c r="Z238" s="30">
        <f t="shared" si="243"/>
        <v>108000</v>
      </c>
      <c r="AA238" s="30">
        <f t="shared" si="243"/>
        <v>108000</v>
      </c>
      <c r="AB238" s="21"/>
      <c r="AC238" s="21"/>
      <c r="AD238" s="21"/>
      <c r="AE238" s="21"/>
      <c r="AF238" s="21"/>
      <c r="AG238" s="21"/>
    </row>
    <row r="239" spans="2:33" ht="15" x14ac:dyDescent="0.25">
      <c r="B239" s="29" t="s">
        <v>129</v>
      </c>
      <c r="C239" s="30">
        <f t="shared" ref="C239:AA239" si="244">C44</f>
        <v>0</v>
      </c>
      <c r="D239" s="30">
        <f t="shared" si="244"/>
        <v>0</v>
      </c>
      <c r="E239" s="30">
        <f t="shared" si="244"/>
        <v>0</v>
      </c>
      <c r="F239" s="30">
        <f t="shared" si="244"/>
        <v>0</v>
      </c>
      <c r="G239" s="30">
        <f t="shared" si="244"/>
        <v>0</v>
      </c>
      <c r="H239" s="30">
        <f t="shared" si="244"/>
        <v>0</v>
      </c>
      <c r="I239" s="30">
        <f t="shared" si="244"/>
        <v>0</v>
      </c>
      <c r="J239" s="30">
        <f t="shared" si="244"/>
        <v>0</v>
      </c>
      <c r="K239" s="30">
        <f t="shared" si="244"/>
        <v>0</v>
      </c>
      <c r="L239" s="30">
        <f t="shared" si="244"/>
        <v>0</v>
      </c>
      <c r="M239" s="30">
        <f t="shared" si="244"/>
        <v>0</v>
      </c>
      <c r="N239" s="30">
        <f t="shared" si="244"/>
        <v>0</v>
      </c>
      <c r="O239" s="30">
        <f t="shared" si="244"/>
        <v>0</v>
      </c>
      <c r="P239" s="30">
        <f t="shared" si="244"/>
        <v>0</v>
      </c>
      <c r="Q239" s="30">
        <f t="shared" si="244"/>
        <v>0</v>
      </c>
      <c r="R239" s="30">
        <f t="shared" si="244"/>
        <v>0</v>
      </c>
      <c r="S239" s="30">
        <f t="shared" si="244"/>
        <v>0</v>
      </c>
      <c r="T239" s="30">
        <f t="shared" si="244"/>
        <v>0</v>
      </c>
      <c r="U239" s="30">
        <f t="shared" si="244"/>
        <v>0</v>
      </c>
      <c r="V239" s="30">
        <f t="shared" si="244"/>
        <v>0</v>
      </c>
      <c r="W239" s="30">
        <f t="shared" si="244"/>
        <v>0</v>
      </c>
      <c r="X239" s="30">
        <f t="shared" si="244"/>
        <v>0</v>
      </c>
      <c r="Y239" s="30">
        <f t="shared" si="244"/>
        <v>0</v>
      </c>
      <c r="Z239" s="30">
        <f t="shared" si="244"/>
        <v>0</v>
      </c>
      <c r="AA239" s="30">
        <f t="shared" si="244"/>
        <v>3345909.0909090857</v>
      </c>
      <c r="AB239" s="21"/>
      <c r="AC239" s="21"/>
      <c r="AD239" s="21"/>
      <c r="AE239" s="21"/>
      <c r="AF239" s="21"/>
      <c r="AG239" s="21"/>
    </row>
    <row r="240" spans="2:33" ht="15" x14ac:dyDescent="0.25">
      <c r="B240" s="31" t="s">
        <v>130</v>
      </c>
      <c r="C240" s="32">
        <f>C238+C239</f>
        <v>0</v>
      </c>
      <c r="D240" s="32">
        <f t="shared" ref="D240:AA240" si="245">D238+D239</f>
        <v>0</v>
      </c>
      <c r="E240" s="32">
        <f t="shared" si="245"/>
        <v>108000</v>
      </c>
      <c r="F240" s="32">
        <f t="shared" si="245"/>
        <v>108000</v>
      </c>
      <c r="G240" s="32">
        <f t="shared" si="245"/>
        <v>108000</v>
      </c>
      <c r="H240" s="32">
        <f t="shared" si="245"/>
        <v>108000</v>
      </c>
      <c r="I240" s="32">
        <f t="shared" si="245"/>
        <v>108000</v>
      </c>
      <c r="J240" s="32">
        <f t="shared" si="245"/>
        <v>108000</v>
      </c>
      <c r="K240" s="32">
        <f t="shared" si="245"/>
        <v>108000</v>
      </c>
      <c r="L240" s="32">
        <f t="shared" si="245"/>
        <v>108000</v>
      </c>
      <c r="M240" s="32">
        <f t="shared" si="245"/>
        <v>108000</v>
      </c>
      <c r="N240" s="32">
        <f t="shared" si="245"/>
        <v>108000</v>
      </c>
      <c r="O240" s="32">
        <f t="shared" si="245"/>
        <v>108000</v>
      </c>
      <c r="P240" s="32">
        <f t="shared" si="245"/>
        <v>108000</v>
      </c>
      <c r="Q240" s="32">
        <f t="shared" si="245"/>
        <v>108000</v>
      </c>
      <c r="R240" s="32">
        <f t="shared" si="245"/>
        <v>108000</v>
      </c>
      <c r="S240" s="32">
        <f t="shared" si="245"/>
        <v>108000</v>
      </c>
      <c r="T240" s="32">
        <f t="shared" si="245"/>
        <v>108000</v>
      </c>
      <c r="U240" s="32">
        <f t="shared" si="245"/>
        <v>108000</v>
      </c>
      <c r="V240" s="32">
        <f t="shared" si="245"/>
        <v>108000</v>
      </c>
      <c r="W240" s="32">
        <f t="shared" si="245"/>
        <v>108000</v>
      </c>
      <c r="X240" s="32">
        <f t="shared" si="245"/>
        <v>108000</v>
      </c>
      <c r="Y240" s="32">
        <f t="shared" si="245"/>
        <v>108000</v>
      </c>
      <c r="Z240" s="32">
        <f t="shared" si="245"/>
        <v>108000</v>
      </c>
      <c r="AA240" s="32">
        <f t="shared" si="245"/>
        <v>3453909.0909090857</v>
      </c>
      <c r="AB240" s="21"/>
      <c r="AC240" s="21"/>
      <c r="AD240" s="21"/>
      <c r="AE240" s="21"/>
      <c r="AF240" s="21"/>
      <c r="AG240" s="21"/>
    </row>
    <row r="241" spans="2:33" ht="15" x14ac:dyDescent="0.25">
      <c r="B241" s="29" t="s">
        <v>131</v>
      </c>
      <c r="C241" s="30">
        <f t="shared" ref="C241:AA241" si="246">C30</f>
        <v>0</v>
      </c>
      <c r="D241" s="30">
        <f t="shared" si="246"/>
        <v>0</v>
      </c>
      <c r="E241" s="30">
        <f t="shared" si="246"/>
        <v>60000</v>
      </c>
      <c r="F241" s="30">
        <f t="shared" si="246"/>
        <v>60000</v>
      </c>
      <c r="G241" s="30">
        <f t="shared" si="246"/>
        <v>60000</v>
      </c>
      <c r="H241" s="30">
        <f t="shared" si="246"/>
        <v>60000</v>
      </c>
      <c r="I241" s="30">
        <f t="shared" si="246"/>
        <v>60000</v>
      </c>
      <c r="J241" s="30">
        <f t="shared" si="246"/>
        <v>60000</v>
      </c>
      <c r="K241" s="30">
        <f t="shared" si="246"/>
        <v>60000</v>
      </c>
      <c r="L241" s="30">
        <f t="shared" si="246"/>
        <v>60000</v>
      </c>
      <c r="M241" s="30">
        <f t="shared" si="246"/>
        <v>60000</v>
      </c>
      <c r="N241" s="30">
        <f t="shared" si="246"/>
        <v>60000</v>
      </c>
      <c r="O241" s="30">
        <f t="shared" si="246"/>
        <v>60000</v>
      </c>
      <c r="P241" s="30">
        <f t="shared" si="246"/>
        <v>60000</v>
      </c>
      <c r="Q241" s="30">
        <f t="shared" si="246"/>
        <v>60000</v>
      </c>
      <c r="R241" s="30">
        <f t="shared" si="246"/>
        <v>60000</v>
      </c>
      <c r="S241" s="30">
        <f t="shared" si="246"/>
        <v>60000</v>
      </c>
      <c r="T241" s="30">
        <f t="shared" si="246"/>
        <v>60000</v>
      </c>
      <c r="U241" s="30">
        <f t="shared" si="246"/>
        <v>60000</v>
      </c>
      <c r="V241" s="30">
        <f t="shared" si="246"/>
        <v>60000</v>
      </c>
      <c r="W241" s="30">
        <f t="shared" si="246"/>
        <v>60000</v>
      </c>
      <c r="X241" s="30">
        <f t="shared" si="246"/>
        <v>60000</v>
      </c>
      <c r="Y241" s="30">
        <f t="shared" si="246"/>
        <v>60000</v>
      </c>
      <c r="Z241" s="30">
        <f t="shared" si="246"/>
        <v>60000</v>
      </c>
      <c r="AA241" s="30">
        <f t="shared" si="246"/>
        <v>60000</v>
      </c>
      <c r="AB241" s="21"/>
      <c r="AC241" s="21"/>
      <c r="AD241" s="21"/>
      <c r="AE241" s="21"/>
      <c r="AF241" s="21"/>
      <c r="AG241" s="21"/>
    </row>
    <row r="242" spans="2:33" ht="15" x14ac:dyDescent="0.25">
      <c r="B242" s="29" t="s">
        <v>182</v>
      </c>
      <c r="C242" s="30">
        <f t="shared" ref="C242:AA242" si="247">C39</f>
        <v>123000</v>
      </c>
      <c r="D242" s="30">
        <f t="shared" si="247"/>
        <v>7918500</v>
      </c>
      <c r="E242" s="30">
        <f t="shared" si="247"/>
        <v>0</v>
      </c>
      <c r="F242" s="30">
        <f t="shared" si="247"/>
        <v>0</v>
      </c>
      <c r="G242" s="30">
        <f t="shared" si="247"/>
        <v>0</v>
      </c>
      <c r="H242" s="30">
        <f t="shared" si="247"/>
        <v>0</v>
      </c>
      <c r="I242" s="30">
        <f t="shared" si="247"/>
        <v>0</v>
      </c>
      <c r="J242" s="30">
        <f t="shared" si="247"/>
        <v>0</v>
      </c>
      <c r="K242" s="30">
        <f t="shared" si="247"/>
        <v>0</v>
      </c>
      <c r="L242" s="30">
        <f t="shared" si="247"/>
        <v>0</v>
      </c>
      <c r="M242" s="30">
        <f t="shared" si="247"/>
        <v>0</v>
      </c>
      <c r="N242" s="30">
        <f t="shared" si="247"/>
        <v>0</v>
      </c>
      <c r="O242" s="30">
        <f t="shared" si="247"/>
        <v>0</v>
      </c>
      <c r="P242" s="30">
        <f t="shared" si="247"/>
        <v>0</v>
      </c>
      <c r="Q242" s="30">
        <f t="shared" si="247"/>
        <v>0</v>
      </c>
      <c r="R242" s="30">
        <f t="shared" si="247"/>
        <v>0</v>
      </c>
      <c r="S242" s="30">
        <f t="shared" si="247"/>
        <v>0</v>
      </c>
      <c r="T242" s="30">
        <f t="shared" si="247"/>
        <v>0</v>
      </c>
      <c r="U242" s="30">
        <f t="shared" si="247"/>
        <v>0</v>
      </c>
      <c r="V242" s="30">
        <f t="shared" si="247"/>
        <v>0</v>
      </c>
      <c r="W242" s="30">
        <f t="shared" si="247"/>
        <v>0</v>
      </c>
      <c r="X242" s="30">
        <f t="shared" si="247"/>
        <v>0</v>
      </c>
      <c r="Y242" s="30">
        <f t="shared" si="247"/>
        <v>0</v>
      </c>
      <c r="Z242" s="30">
        <f t="shared" si="247"/>
        <v>0</v>
      </c>
      <c r="AA242" s="30">
        <f t="shared" si="247"/>
        <v>0</v>
      </c>
      <c r="AB242" s="21"/>
      <c r="AC242" s="21"/>
      <c r="AD242" s="21"/>
      <c r="AE242" s="21"/>
      <c r="AF242" s="21"/>
      <c r="AG242" s="21"/>
    </row>
    <row r="243" spans="2:33" ht="15" x14ac:dyDescent="0.25">
      <c r="B243" s="29" t="s">
        <v>25</v>
      </c>
      <c r="C243" s="30">
        <f t="shared" ref="C243:AA243" si="248">C40</f>
        <v>0</v>
      </c>
      <c r="D243" s="30">
        <f t="shared" si="248"/>
        <v>0</v>
      </c>
      <c r="E243" s="30">
        <f t="shared" si="248"/>
        <v>0</v>
      </c>
      <c r="F243" s="30">
        <f t="shared" si="248"/>
        <v>0</v>
      </c>
      <c r="G243" s="30">
        <f t="shared" si="248"/>
        <v>0</v>
      </c>
      <c r="H243" s="30">
        <f t="shared" si="248"/>
        <v>0</v>
      </c>
      <c r="I243" s="30">
        <f t="shared" si="248"/>
        <v>0</v>
      </c>
      <c r="J243" s="30">
        <f t="shared" si="248"/>
        <v>0</v>
      </c>
      <c r="K243" s="30">
        <f t="shared" si="248"/>
        <v>0</v>
      </c>
      <c r="L243" s="30">
        <f t="shared" si="248"/>
        <v>0</v>
      </c>
      <c r="M243" s="30">
        <f t="shared" si="248"/>
        <v>0</v>
      </c>
      <c r="N243" s="30">
        <f t="shared" si="248"/>
        <v>600000</v>
      </c>
      <c r="O243" s="30">
        <f t="shared" si="248"/>
        <v>0</v>
      </c>
      <c r="P243" s="30">
        <f t="shared" si="248"/>
        <v>0</v>
      </c>
      <c r="Q243" s="30">
        <f t="shared" si="248"/>
        <v>0</v>
      </c>
      <c r="R243" s="30">
        <f t="shared" si="248"/>
        <v>0</v>
      </c>
      <c r="S243" s="30">
        <f t="shared" si="248"/>
        <v>0</v>
      </c>
      <c r="T243" s="30">
        <f t="shared" si="248"/>
        <v>0</v>
      </c>
      <c r="U243" s="30">
        <f t="shared" si="248"/>
        <v>0</v>
      </c>
      <c r="V243" s="30">
        <f t="shared" si="248"/>
        <v>0</v>
      </c>
      <c r="W243" s="30">
        <f t="shared" si="248"/>
        <v>0</v>
      </c>
      <c r="X243" s="30">
        <f t="shared" si="248"/>
        <v>600000</v>
      </c>
      <c r="Y243" s="30">
        <f t="shared" si="248"/>
        <v>0</v>
      </c>
      <c r="Z243" s="30">
        <f t="shared" si="248"/>
        <v>0</v>
      </c>
      <c r="AA243" s="30">
        <f t="shared" si="248"/>
        <v>0</v>
      </c>
      <c r="AB243" s="21"/>
      <c r="AC243" s="21"/>
      <c r="AD243" s="21"/>
      <c r="AE243" s="21"/>
      <c r="AF243" s="21"/>
      <c r="AG243" s="21"/>
    </row>
    <row r="244" spans="2:33" ht="15" x14ac:dyDescent="0.25">
      <c r="B244" s="31" t="s">
        <v>132</v>
      </c>
      <c r="C244" s="32">
        <f>C241+C242+C243</f>
        <v>123000</v>
      </c>
      <c r="D244" s="32">
        <f t="shared" ref="D244:AA244" si="249">D241+D242+D243</f>
        <v>7918500</v>
      </c>
      <c r="E244" s="32">
        <f t="shared" si="249"/>
        <v>60000</v>
      </c>
      <c r="F244" s="32">
        <f t="shared" si="249"/>
        <v>60000</v>
      </c>
      <c r="G244" s="32">
        <f t="shared" si="249"/>
        <v>60000</v>
      </c>
      <c r="H244" s="32">
        <f t="shared" si="249"/>
        <v>60000</v>
      </c>
      <c r="I244" s="32">
        <f t="shared" si="249"/>
        <v>60000</v>
      </c>
      <c r="J244" s="32">
        <f t="shared" si="249"/>
        <v>60000</v>
      </c>
      <c r="K244" s="32">
        <f t="shared" si="249"/>
        <v>60000</v>
      </c>
      <c r="L244" s="32">
        <f t="shared" si="249"/>
        <v>60000</v>
      </c>
      <c r="M244" s="32">
        <f t="shared" si="249"/>
        <v>60000</v>
      </c>
      <c r="N244" s="32">
        <f t="shared" si="249"/>
        <v>660000</v>
      </c>
      <c r="O244" s="32">
        <f t="shared" si="249"/>
        <v>60000</v>
      </c>
      <c r="P244" s="32">
        <f t="shared" si="249"/>
        <v>60000</v>
      </c>
      <c r="Q244" s="32">
        <f t="shared" si="249"/>
        <v>60000</v>
      </c>
      <c r="R244" s="32">
        <f t="shared" si="249"/>
        <v>60000</v>
      </c>
      <c r="S244" s="32">
        <f t="shared" si="249"/>
        <v>60000</v>
      </c>
      <c r="T244" s="32">
        <f t="shared" si="249"/>
        <v>60000</v>
      </c>
      <c r="U244" s="32">
        <f t="shared" si="249"/>
        <v>60000</v>
      </c>
      <c r="V244" s="32">
        <f t="shared" si="249"/>
        <v>60000</v>
      </c>
      <c r="W244" s="32">
        <f t="shared" si="249"/>
        <v>60000</v>
      </c>
      <c r="X244" s="32">
        <f t="shared" si="249"/>
        <v>660000</v>
      </c>
      <c r="Y244" s="32">
        <f t="shared" si="249"/>
        <v>60000</v>
      </c>
      <c r="Z244" s="32">
        <f t="shared" si="249"/>
        <v>60000</v>
      </c>
      <c r="AA244" s="32">
        <f t="shared" si="249"/>
        <v>60000</v>
      </c>
      <c r="AB244" s="21"/>
      <c r="AC244" s="21"/>
      <c r="AD244" s="21"/>
      <c r="AE244" s="21"/>
      <c r="AF244" s="21"/>
      <c r="AG244" s="21"/>
    </row>
    <row r="245" spans="2:33" ht="15" x14ac:dyDescent="0.25">
      <c r="B245" s="31" t="s">
        <v>133</v>
      </c>
      <c r="C245" s="32">
        <f>C240-C244</f>
        <v>-123000</v>
      </c>
      <c r="D245" s="32">
        <f t="shared" ref="D245:AA245" si="250">D240-D244</f>
        <v>-7918500</v>
      </c>
      <c r="E245" s="32">
        <f t="shared" si="250"/>
        <v>48000</v>
      </c>
      <c r="F245" s="32">
        <f t="shared" si="250"/>
        <v>48000</v>
      </c>
      <c r="G245" s="32">
        <f t="shared" si="250"/>
        <v>48000</v>
      </c>
      <c r="H245" s="32">
        <f t="shared" si="250"/>
        <v>48000</v>
      </c>
      <c r="I245" s="32">
        <f t="shared" si="250"/>
        <v>48000</v>
      </c>
      <c r="J245" s="32">
        <f t="shared" si="250"/>
        <v>48000</v>
      </c>
      <c r="K245" s="32">
        <f t="shared" si="250"/>
        <v>48000</v>
      </c>
      <c r="L245" s="32">
        <f t="shared" si="250"/>
        <v>48000</v>
      </c>
      <c r="M245" s="32">
        <f t="shared" si="250"/>
        <v>48000</v>
      </c>
      <c r="N245" s="32">
        <f t="shared" si="250"/>
        <v>-552000</v>
      </c>
      <c r="O245" s="32">
        <f t="shared" si="250"/>
        <v>48000</v>
      </c>
      <c r="P245" s="32">
        <f t="shared" si="250"/>
        <v>48000</v>
      </c>
      <c r="Q245" s="32">
        <f t="shared" si="250"/>
        <v>48000</v>
      </c>
      <c r="R245" s="32">
        <f t="shared" si="250"/>
        <v>48000</v>
      </c>
      <c r="S245" s="32">
        <f t="shared" si="250"/>
        <v>48000</v>
      </c>
      <c r="T245" s="32">
        <f t="shared" si="250"/>
        <v>48000</v>
      </c>
      <c r="U245" s="32">
        <f t="shared" si="250"/>
        <v>48000</v>
      </c>
      <c r="V245" s="32">
        <f t="shared" si="250"/>
        <v>48000</v>
      </c>
      <c r="W245" s="32">
        <f t="shared" si="250"/>
        <v>48000</v>
      </c>
      <c r="X245" s="32">
        <f t="shared" si="250"/>
        <v>-552000</v>
      </c>
      <c r="Y245" s="32">
        <f t="shared" si="250"/>
        <v>48000</v>
      </c>
      <c r="Z245" s="32">
        <f t="shared" si="250"/>
        <v>48000</v>
      </c>
      <c r="AA245" s="32">
        <f t="shared" si="250"/>
        <v>3393909.0909090857</v>
      </c>
      <c r="AB245" s="21"/>
      <c r="AC245" s="21"/>
      <c r="AD245" s="21"/>
      <c r="AE245" s="21"/>
      <c r="AF245" s="21"/>
      <c r="AG245" s="21"/>
    </row>
    <row r="246" spans="2:33" ht="15" x14ac:dyDescent="0.25">
      <c r="B246" s="29" t="s">
        <v>134</v>
      </c>
      <c r="C246" s="30">
        <f>1/(1+założenia!C21)^założenia!C18</f>
        <v>1</v>
      </c>
      <c r="D246" s="30">
        <f>1/(1+założenia!D21)^założenia!D18</f>
        <v>0.96153846153846145</v>
      </c>
      <c r="E246" s="30">
        <f>1/(1+założenia!E21)^założenia!E18</f>
        <v>0.92455621301775137</v>
      </c>
      <c r="F246" s="30">
        <f>1/(1+założenia!F21)^założenia!F18</f>
        <v>0.88899635867091487</v>
      </c>
      <c r="G246" s="30">
        <f>1/(1+założenia!G21)^założenia!G18</f>
        <v>0.85480419102972571</v>
      </c>
      <c r="H246" s="30">
        <f>1/(1+założenia!H21)^założenia!H18</f>
        <v>0.82192710675935154</v>
      </c>
      <c r="I246" s="30">
        <f>1/(1+założenia!I21)^założenia!I18</f>
        <v>0.79031452573014571</v>
      </c>
      <c r="J246" s="30">
        <f>1/(1+założenia!J21)^założenia!J18</f>
        <v>0.75991781320206331</v>
      </c>
      <c r="K246" s="30">
        <f>1/(1+założenia!K21)^założenia!K18</f>
        <v>0.73069020500198378</v>
      </c>
      <c r="L246" s="30">
        <f>1/(1+założenia!L21)^założenia!L18</f>
        <v>0.70258673557883045</v>
      </c>
      <c r="M246" s="30">
        <f>1/(1+założenia!M21)^założenia!M18</f>
        <v>0.67556416882579851</v>
      </c>
      <c r="N246" s="30">
        <f>1/(1+założenia!N21)^założenia!N18</f>
        <v>0.6495809315632679</v>
      </c>
      <c r="O246" s="30">
        <f>1/(1+założenia!O21)^założenia!O18</f>
        <v>0.62459704958006512</v>
      </c>
      <c r="P246" s="30">
        <f>1/(1+założenia!P21)^założenia!P18</f>
        <v>0.600574086134678</v>
      </c>
      <c r="Q246" s="30">
        <f>1/(1+założenia!Q21)^założenia!Q18</f>
        <v>0.57747508282180582</v>
      </c>
      <c r="R246" s="30">
        <f>1/(1+założenia!R21)^założenia!R18</f>
        <v>0.55526450271327477</v>
      </c>
      <c r="S246" s="30">
        <f>1/(1+założenia!S21)^założenia!S18</f>
        <v>0.53390817568584104</v>
      </c>
      <c r="T246" s="30">
        <f>1/(1+założenia!T21)^założenia!T18</f>
        <v>0.51337324585177024</v>
      </c>
      <c r="U246" s="30">
        <f>1/(1+założenia!U21)^założenia!U18</f>
        <v>0.49362812101131748</v>
      </c>
      <c r="V246" s="30">
        <f>1/(1+założenia!V21)^założenia!V18</f>
        <v>0.47464242404934376</v>
      </c>
      <c r="W246" s="30">
        <f>1/(1+założenia!W21)^założenia!W18</f>
        <v>0.45638694620129205</v>
      </c>
      <c r="X246" s="30">
        <f>1/(1+założenia!X21)^założenia!X18</f>
        <v>0.43883360211662686</v>
      </c>
      <c r="Y246" s="30">
        <f>1/(1+założenia!Y21)^założenia!Y18</f>
        <v>0.42195538665060278</v>
      </c>
      <c r="Z246" s="30">
        <f>1/(1+założenia!Z21)^założenia!Z18</f>
        <v>0.40572633331788732</v>
      </c>
      <c r="AA246" s="30">
        <f>1/(1+założenia!AA21)^założenia!AA18</f>
        <v>0.39012147434412242</v>
      </c>
      <c r="AB246" s="21"/>
      <c r="AC246" s="21"/>
      <c r="AD246" s="21"/>
      <c r="AE246" s="21"/>
      <c r="AF246" s="21"/>
      <c r="AG246" s="21"/>
    </row>
    <row r="247" spans="2:33" ht="15" x14ac:dyDescent="0.25">
      <c r="B247" s="31" t="s">
        <v>135</v>
      </c>
      <c r="C247" s="32">
        <f>C246*C245</f>
        <v>-123000</v>
      </c>
      <c r="D247" s="32">
        <f t="shared" ref="D247:AA247" si="251">D246*D245</f>
        <v>-7613942.307692307</v>
      </c>
      <c r="E247" s="32">
        <f t="shared" si="251"/>
        <v>44378.698224852065</v>
      </c>
      <c r="F247" s="32">
        <f t="shared" si="251"/>
        <v>42671.825216203913</v>
      </c>
      <c r="G247" s="32">
        <f t="shared" si="251"/>
        <v>41030.601169426831</v>
      </c>
      <c r="H247" s="32">
        <f t="shared" si="251"/>
        <v>39452.501124448871</v>
      </c>
      <c r="I247" s="32">
        <f t="shared" si="251"/>
        <v>37935.097235046997</v>
      </c>
      <c r="J247" s="32">
        <f t="shared" si="251"/>
        <v>36476.055033699042</v>
      </c>
      <c r="K247" s="32">
        <f t="shared" si="251"/>
        <v>35073.129840095222</v>
      </c>
      <c r="L247" s="32">
        <f t="shared" si="251"/>
        <v>33724.163307783863</v>
      </c>
      <c r="M247" s="32">
        <f t="shared" si="251"/>
        <v>32427.080103638327</v>
      </c>
      <c r="N247" s="32">
        <f t="shared" si="251"/>
        <v>-358568.67422292387</v>
      </c>
      <c r="O247" s="32">
        <f t="shared" si="251"/>
        <v>29980.658379843127</v>
      </c>
      <c r="P247" s="32">
        <f t="shared" si="251"/>
        <v>28827.556134464543</v>
      </c>
      <c r="Q247" s="32">
        <f t="shared" si="251"/>
        <v>27718.803975446681</v>
      </c>
      <c r="R247" s="32">
        <f t="shared" si="251"/>
        <v>26652.696130237189</v>
      </c>
      <c r="S247" s="32">
        <f t="shared" si="251"/>
        <v>25627.59243292037</v>
      </c>
      <c r="T247" s="32">
        <f t="shared" si="251"/>
        <v>24641.91580088497</v>
      </c>
      <c r="U247" s="32">
        <f t="shared" si="251"/>
        <v>23694.149808543239</v>
      </c>
      <c r="V247" s="32">
        <f t="shared" si="251"/>
        <v>22782.836354368501</v>
      </c>
      <c r="W247" s="32">
        <f t="shared" si="251"/>
        <v>21906.573417662017</v>
      </c>
      <c r="X247" s="32">
        <f t="shared" si="251"/>
        <v>-242236.14836837802</v>
      </c>
      <c r="Y247" s="32">
        <f t="shared" si="251"/>
        <v>20253.858559228935</v>
      </c>
      <c r="Z247" s="32">
        <f t="shared" si="251"/>
        <v>19474.863999258592</v>
      </c>
      <c r="AA247" s="32">
        <f t="shared" si="251"/>
        <v>1324036.8183353727</v>
      </c>
      <c r="AB247" s="21"/>
      <c r="AC247" s="21"/>
      <c r="AD247" s="21"/>
      <c r="AE247" s="21"/>
      <c r="AF247" s="21"/>
      <c r="AG247" s="21"/>
    </row>
    <row r="248" spans="2:33" ht="15" x14ac:dyDescent="0.25">
      <c r="B248" s="55" t="s">
        <v>136</v>
      </c>
      <c r="C248" s="56">
        <f>SUM(C247:AA247)</f>
        <v>-6398979.6557001816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</row>
    <row r="249" spans="2:33" ht="15" x14ac:dyDescent="0.25">
      <c r="B249" s="55" t="s">
        <v>137</v>
      </c>
      <c r="C249" s="57">
        <f>IRR(C245:AA245)</f>
        <v>-3.9334447380030002E-2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</row>
    <row r="250" spans="2:33" ht="15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</row>
    <row r="251" spans="2:33" ht="15" x14ac:dyDescent="0.25">
      <c r="B251" s="20" t="s">
        <v>221</v>
      </c>
      <c r="C251" s="21"/>
      <c r="D251" s="58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</row>
    <row r="252" spans="2:33" ht="15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</row>
    <row r="253" spans="2:33" ht="30" x14ac:dyDescent="0.25">
      <c r="B253" s="41"/>
      <c r="C253" s="23" t="str">
        <f>założenia!C17</f>
        <v>Rok n
2015</v>
      </c>
      <c r="D253" s="23" t="str">
        <f>założenia!D17</f>
        <v>Rok n+1
2016</v>
      </c>
      <c r="E253" s="23" t="str">
        <f>założenia!E17</f>
        <v>Rok n+2
2017</v>
      </c>
      <c r="F253" s="23" t="str">
        <f>założenia!F17</f>
        <v>Rok n+3
2018</v>
      </c>
      <c r="G253" s="23" t="str">
        <f>założenia!G17</f>
        <v>Rok n+4
2019</v>
      </c>
      <c r="H253" s="23" t="str">
        <f>założenia!H17</f>
        <v>Rok n+5
2020</v>
      </c>
      <c r="I253" s="23" t="str">
        <f>założenia!I17</f>
        <v>Rok n+6
2021</v>
      </c>
      <c r="J253" s="23" t="str">
        <f>założenia!J17</f>
        <v>Rok n+7
2022</v>
      </c>
      <c r="K253" s="23" t="str">
        <f>założenia!K17</f>
        <v>Rok n+8
2023</v>
      </c>
      <c r="L253" s="23" t="str">
        <f>założenia!L17</f>
        <v>Rok n+9
2024</v>
      </c>
      <c r="M253" s="23" t="str">
        <f>założenia!M17</f>
        <v>Rok n+10
2025</v>
      </c>
      <c r="N253" s="23" t="str">
        <f>założenia!N17</f>
        <v>Rok n+11
2026</v>
      </c>
      <c r="O253" s="23" t="str">
        <f>założenia!O17</f>
        <v>Rok n+12
2027</v>
      </c>
      <c r="P253" s="23" t="str">
        <f>założenia!P17</f>
        <v>Rok n+13
2028</v>
      </c>
      <c r="Q253" s="23" t="str">
        <f>założenia!Q17</f>
        <v>Rok n+14
2029</v>
      </c>
      <c r="R253" s="23" t="str">
        <f>założenia!R17</f>
        <v>Rok n+15
2030</v>
      </c>
      <c r="S253" s="23" t="str">
        <f>założenia!S17</f>
        <v>Rok n+16
2031</v>
      </c>
      <c r="T253" s="23" t="str">
        <f>założenia!T17</f>
        <v>Rok n+17
2032</v>
      </c>
      <c r="U253" s="23" t="str">
        <f>założenia!U17</f>
        <v>Rok n+18
2033</v>
      </c>
      <c r="V253" s="23" t="str">
        <f>założenia!V17</f>
        <v>Rok n+19
2034</v>
      </c>
      <c r="W253" s="23" t="str">
        <f>założenia!W17</f>
        <v>Rok n+20
2035</v>
      </c>
      <c r="X253" s="23" t="str">
        <f>założenia!X17</f>
        <v>Rok n+21
2036</v>
      </c>
      <c r="Y253" s="23" t="str">
        <f>założenia!Y17</f>
        <v>Rok n+22
2037</v>
      </c>
      <c r="Z253" s="23" t="str">
        <f>założenia!Z17</f>
        <v>Rok n+23
2038</v>
      </c>
      <c r="AA253" s="23" t="str">
        <f>założenia!AA17</f>
        <v>Rok n+24
2039</v>
      </c>
      <c r="AB253" s="21"/>
      <c r="AC253" s="21"/>
      <c r="AD253" s="21"/>
      <c r="AE253" s="21"/>
      <c r="AF253" s="21"/>
      <c r="AG253" s="21"/>
    </row>
    <row r="254" spans="2:33" ht="15" x14ac:dyDescent="0.25">
      <c r="B254" s="29" t="s">
        <v>194</v>
      </c>
      <c r="C254" s="30">
        <f>C224</f>
        <v>73185</v>
      </c>
      <c r="D254" s="30">
        <f>D224</f>
        <v>4345582.5</v>
      </c>
      <c r="E254" s="30">
        <v>0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0">
        <v>0</v>
      </c>
      <c r="R254" s="30">
        <v>0</v>
      </c>
      <c r="S254" s="30">
        <v>0</v>
      </c>
      <c r="T254" s="30">
        <v>0</v>
      </c>
      <c r="U254" s="30">
        <v>0</v>
      </c>
      <c r="V254" s="30">
        <v>0</v>
      </c>
      <c r="W254" s="30">
        <v>0</v>
      </c>
      <c r="X254" s="30">
        <v>0</v>
      </c>
      <c r="Y254" s="30">
        <v>0</v>
      </c>
      <c r="Z254" s="30">
        <v>0</v>
      </c>
      <c r="AA254" s="30">
        <v>0</v>
      </c>
      <c r="AB254" s="21"/>
      <c r="AC254" s="21"/>
      <c r="AD254" s="21"/>
      <c r="AE254" s="21"/>
      <c r="AF254" s="21"/>
      <c r="AG254" s="21"/>
    </row>
    <row r="255" spans="2:33" ht="15" x14ac:dyDescent="0.25">
      <c r="B255" s="29" t="s">
        <v>126</v>
      </c>
      <c r="C255" s="30">
        <f>C225+C230-założenia!C60</f>
        <v>49815</v>
      </c>
      <c r="D255" s="30">
        <f>D225+D230-założenia!D60</f>
        <v>3572917.5</v>
      </c>
      <c r="E255" s="30">
        <f t="shared" ref="E255:AA255" si="252">E40</f>
        <v>0</v>
      </c>
      <c r="F255" s="30">
        <f t="shared" si="252"/>
        <v>0</v>
      </c>
      <c r="G255" s="30">
        <f t="shared" si="252"/>
        <v>0</v>
      </c>
      <c r="H255" s="30">
        <f t="shared" si="252"/>
        <v>0</v>
      </c>
      <c r="I255" s="30">
        <f t="shared" si="252"/>
        <v>0</v>
      </c>
      <c r="J255" s="30">
        <f t="shared" si="252"/>
        <v>0</v>
      </c>
      <c r="K255" s="30">
        <f t="shared" si="252"/>
        <v>0</v>
      </c>
      <c r="L255" s="30">
        <f t="shared" si="252"/>
        <v>0</v>
      </c>
      <c r="M255" s="30">
        <f t="shared" si="252"/>
        <v>0</v>
      </c>
      <c r="N255" s="30">
        <f t="shared" si="252"/>
        <v>600000</v>
      </c>
      <c r="O255" s="30">
        <f t="shared" si="252"/>
        <v>0</v>
      </c>
      <c r="P255" s="30">
        <f t="shared" si="252"/>
        <v>0</v>
      </c>
      <c r="Q255" s="30">
        <f t="shared" si="252"/>
        <v>0</v>
      </c>
      <c r="R255" s="30">
        <f t="shared" si="252"/>
        <v>0</v>
      </c>
      <c r="S255" s="30">
        <f t="shared" si="252"/>
        <v>0</v>
      </c>
      <c r="T255" s="30">
        <f t="shared" si="252"/>
        <v>0</v>
      </c>
      <c r="U255" s="30">
        <f t="shared" si="252"/>
        <v>0</v>
      </c>
      <c r="V255" s="30">
        <f t="shared" si="252"/>
        <v>0</v>
      </c>
      <c r="W255" s="30">
        <f t="shared" si="252"/>
        <v>0</v>
      </c>
      <c r="X255" s="30">
        <f t="shared" si="252"/>
        <v>600000</v>
      </c>
      <c r="Y255" s="30">
        <f t="shared" si="252"/>
        <v>0</v>
      </c>
      <c r="Z255" s="30">
        <f t="shared" si="252"/>
        <v>0</v>
      </c>
      <c r="AA255" s="30">
        <f t="shared" si="252"/>
        <v>0</v>
      </c>
      <c r="AB255" s="21"/>
      <c r="AC255" s="21"/>
      <c r="AD255" s="21"/>
      <c r="AE255" s="21"/>
      <c r="AF255" s="21"/>
      <c r="AG255" s="21"/>
    </row>
    <row r="256" spans="2:33" ht="15" x14ac:dyDescent="0.25">
      <c r="B256" s="29" t="s">
        <v>128</v>
      </c>
      <c r="C256" s="30">
        <f t="shared" ref="C256:AA256" si="253">C238</f>
        <v>0</v>
      </c>
      <c r="D256" s="30">
        <f t="shared" si="253"/>
        <v>0</v>
      </c>
      <c r="E256" s="30">
        <f t="shared" si="253"/>
        <v>108000</v>
      </c>
      <c r="F256" s="30">
        <f t="shared" si="253"/>
        <v>108000</v>
      </c>
      <c r="G256" s="30">
        <f t="shared" si="253"/>
        <v>108000</v>
      </c>
      <c r="H256" s="30">
        <f t="shared" si="253"/>
        <v>108000</v>
      </c>
      <c r="I256" s="30">
        <f t="shared" si="253"/>
        <v>108000</v>
      </c>
      <c r="J256" s="30">
        <f t="shared" si="253"/>
        <v>108000</v>
      </c>
      <c r="K256" s="30">
        <f t="shared" si="253"/>
        <v>108000</v>
      </c>
      <c r="L256" s="30">
        <f t="shared" si="253"/>
        <v>108000</v>
      </c>
      <c r="M256" s="30">
        <f t="shared" si="253"/>
        <v>108000</v>
      </c>
      <c r="N256" s="30">
        <f t="shared" si="253"/>
        <v>108000</v>
      </c>
      <c r="O256" s="30">
        <f t="shared" si="253"/>
        <v>108000</v>
      </c>
      <c r="P256" s="30">
        <f t="shared" si="253"/>
        <v>108000</v>
      </c>
      <c r="Q256" s="30">
        <f t="shared" si="253"/>
        <v>108000</v>
      </c>
      <c r="R256" s="30">
        <f t="shared" si="253"/>
        <v>108000</v>
      </c>
      <c r="S256" s="30">
        <f t="shared" si="253"/>
        <v>108000</v>
      </c>
      <c r="T256" s="30">
        <f t="shared" si="253"/>
        <v>108000</v>
      </c>
      <c r="U256" s="30">
        <f t="shared" si="253"/>
        <v>108000</v>
      </c>
      <c r="V256" s="30">
        <f t="shared" si="253"/>
        <v>108000</v>
      </c>
      <c r="W256" s="30">
        <f t="shared" si="253"/>
        <v>108000</v>
      </c>
      <c r="X256" s="30">
        <f t="shared" si="253"/>
        <v>108000</v>
      </c>
      <c r="Y256" s="30">
        <f t="shared" si="253"/>
        <v>108000</v>
      </c>
      <c r="Z256" s="30">
        <f t="shared" si="253"/>
        <v>108000</v>
      </c>
      <c r="AA256" s="30">
        <f t="shared" si="253"/>
        <v>108000</v>
      </c>
      <c r="AB256" s="21"/>
      <c r="AC256" s="21"/>
      <c r="AD256" s="21"/>
      <c r="AE256" s="21"/>
      <c r="AF256" s="21"/>
      <c r="AG256" s="21"/>
    </row>
    <row r="257" spans="2:33" ht="15" x14ac:dyDescent="0.25">
      <c r="B257" s="31" t="s">
        <v>130</v>
      </c>
      <c r="C257" s="32">
        <f>C254+C255+C256</f>
        <v>123000</v>
      </c>
      <c r="D257" s="32">
        <f t="shared" ref="D257:AA257" si="254">D254+D255+D256</f>
        <v>7918500</v>
      </c>
      <c r="E257" s="32">
        <f t="shared" si="254"/>
        <v>108000</v>
      </c>
      <c r="F257" s="32">
        <f t="shared" si="254"/>
        <v>108000</v>
      </c>
      <c r="G257" s="32">
        <f t="shared" si="254"/>
        <v>108000</v>
      </c>
      <c r="H257" s="32">
        <f t="shared" si="254"/>
        <v>108000</v>
      </c>
      <c r="I257" s="32">
        <f t="shared" si="254"/>
        <v>108000</v>
      </c>
      <c r="J257" s="32">
        <f t="shared" si="254"/>
        <v>108000</v>
      </c>
      <c r="K257" s="32">
        <f t="shared" si="254"/>
        <v>108000</v>
      </c>
      <c r="L257" s="32">
        <f t="shared" si="254"/>
        <v>108000</v>
      </c>
      <c r="M257" s="32">
        <f t="shared" si="254"/>
        <v>108000</v>
      </c>
      <c r="N257" s="32">
        <f t="shared" si="254"/>
        <v>708000</v>
      </c>
      <c r="O257" s="32">
        <f t="shared" si="254"/>
        <v>108000</v>
      </c>
      <c r="P257" s="32">
        <f t="shared" si="254"/>
        <v>108000</v>
      </c>
      <c r="Q257" s="32">
        <f t="shared" si="254"/>
        <v>108000</v>
      </c>
      <c r="R257" s="32">
        <f t="shared" si="254"/>
        <v>108000</v>
      </c>
      <c r="S257" s="32">
        <f t="shared" si="254"/>
        <v>108000</v>
      </c>
      <c r="T257" s="32">
        <f t="shared" si="254"/>
        <v>108000</v>
      </c>
      <c r="U257" s="32">
        <f t="shared" si="254"/>
        <v>108000</v>
      </c>
      <c r="V257" s="32">
        <f t="shared" si="254"/>
        <v>108000</v>
      </c>
      <c r="W257" s="32">
        <f t="shared" si="254"/>
        <v>108000</v>
      </c>
      <c r="X257" s="32">
        <f t="shared" si="254"/>
        <v>708000</v>
      </c>
      <c r="Y257" s="32">
        <f t="shared" si="254"/>
        <v>108000</v>
      </c>
      <c r="Z257" s="32">
        <f t="shared" si="254"/>
        <v>108000</v>
      </c>
      <c r="AA257" s="32">
        <f t="shared" si="254"/>
        <v>108000</v>
      </c>
      <c r="AB257" s="21"/>
      <c r="AC257" s="21"/>
      <c r="AD257" s="21"/>
      <c r="AE257" s="21"/>
      <c r="AF257" s="21"/>
      <c r="AG257" s="21"/>
    </row>
    <row r="258" spans="2:33" ht="15" x14ac:dyDescent="0.25">
      <c r="B258" s="29" t="s">
        <v>182</v>
      </c>
      <c r="C258" s="30">
        <f t="shared" ref="C258:AA258" si="255">C242</f>
        <v>123000</v>
      </c>
      <c r="D258" s="30">
        <f t="shared" si="255"/>
        <v>7918500</v>
      </c>
      <c r="E258" s="30">
        <f t="shared" si="255"/>
        <v>0</v>
      </c>
      <c r="F258" s="30">
        <f t="shared" si="255"/>
        <v>0</v>
      </c>
      <c r="G258" s="30">
        <f t="shared" si="255"/>
        <v>0</v>
      </c>
      <c r="H258" s="30">
        <f t="shared" si="255"/>
        <v>0</v>
      </c>
      <c r="I258" s="30">
        <f t="shared" si="255"/>
        <v>0</v>
      </c>
      <c r="J258" s="30">
        <f t="shared" si="255"/>
        <v>0</v>
      </c>
      <c r="K258" s="30">
        <f t="shared" si="255"/>
        <v>0</v>
      </c>
      <c r="L258" s="30">
        <f t="shared" si="255"/>
        <v>0</v>
      </c>
      <c r="M258" s="30">
        <f t="shared" si="255"/>
        <v>0</v>
      </c>
      <c r="N258" s="30">
        <f t="shared" si="255"/>
        <v>0</v>
      </c>
      <c r="O258" s="30">
        <f t="shared" si="255"/>
        <v>0</v>
      </c>
      <c r="P258" s="30">
        <f t="shared" si="255"/>
        <v>0</v>
      </c>
      <c r="Q258" s="30">
        <f t="shared" si="255"/>
        <v>0</v>
      </c>
      <c r="R258" s="30">
        <f t="shared" si="255"/>
        <v>0</v>
      </c>
      <c r="S258" s="30">
        <f t="shared" si="255"/>
        <v>0</v>
      </c>
      <c r="T258" s="30">
        <f t="shared" si="255"/>
        <v>0</v>
      </c>
      <c r="U258" s="30">
        <f t="shared" si="255"/>
        <v>0</v>
      </c>
      <c r="V258" s="30">
        <f t="shared" si="255"/>
        <v>0</v>
      </c>
      <c r="W258" s="30">
        <f t="shared" si="255"/>
        <v>0</v>
      </c>
      <c r="X258" s="30">
        <f t="shared" si="255"/>
        <v>0</v>
      </c>
      <c r="Y258" s="30">
        <f t="shared" si="255"/>
        <v>0</v>
      </c>
      <c r="Z258" s="30">
        <f t="shared" si="255"/>
        <v>0</v>
      </c>
      <c r="AA258" s="30">
        <f t="shared" si="255"/>
        <v>0</v>
      </c>
      <c r="AB258" s="21"/>
      <c r="AC258" s="21"/>
      <c r="AD258" s="21"/>
      <c r="AE258" s="21"/>
      <c r="AF258" s="21"/>
      <c r="AG258" s="21"/>
    </row>
    <row r="259" spans="2:33" ht="15" x14ac:dyDescent="0.25">
      <c r="B259" s="29" t="s">
        <v>25</v>
      </c>
      <c r="C259" s="30">
        <f t="shared" ref="C259:AA259" si="256">C243</f>
        <v>0</v>
      </c>
      <c r="D259" s="30">
        <f t="shared" si="256"/>
        <v>0</v>
      </c>
      <c r="E259" s="30">
        <f t="shared" si="256"/>
        <v>0</v>
      </c>
      <c r="F259" s="30">
        <f t="shared" si="256"/>
        <v>0</v>
      </c>
      <c r="G259" s="30">
        <f t="shared" si="256"/>
        <v>0</v>
      </c>
      <c r="H259" s="30">
        <f t="shared" si="256"/>
        <v>0</v>
      </c>
      <c r="I259" s="30">
        <f t="shared" si="256"/>
        <v>0</v>
      </c>
      <c r="J259" s="30">
        <f t="shared" si="256"/>
        <v>0</v>
      </c>
      <c r="K259" s="30">
        <f t="shared" si="256"/>
        <v>0</v>
      </c>
      <c r="L259" s="30">
        <f t="shared" si="256"/>
        <v>0</v>
      </c>
      <c r="M259" s="30">
        <f t="shared" si="256"/>
        <v>0</v>
      </c>
      <c r="N259" s="30">
        <f t="shared" si="256"/>
        <v>600000</v>
      </c>
      <c r="O259" s="30">
        <f t="shared" si="256"/>
        <v>0</v>
      </c>
      <c r="P259" s="30">
        <f t="shared" si="256"/>
        <v>0</v>
      </c>
      <c r="Q259" s="30">
        <f t="shared" si="256"/>
        <v>0</v>
      </c>
      <c r="R259" s="30">
        <f t="shared" si="256"/>
        <v>0</v>
      </c>
      <c r="S259" s="30">
        <f t="shared" si="256"/>
        <v>0</v>
      </c>
      <c r="T259" s="30">
        <f t="shared" si="256"/>
        <v>0</v>
      </c>
      <c r="U259" s="30">
        <f t="shared" si="256"/>
        <v>0</v>
      </c>
      <c r="V259" s="30">
        <f t="shared" si="256"/>
        <v>0</v>
      </c>
      <c r="W259" s="30">
        <f t="shared" si="256"/>
        <v>0</v>
      </c>
      <c r="X259" s="30">
        <f t="shared" si="256"/>
        <v>600000</v>
      </c>
      <c r="Y259" s="30">
        <f t="shared" si="256"/>
        <v>0</v>
      </c>
      <c r="Z259" s="30">
        <f t="shared" si="256"/>
        <v>0</v>
      </c>
      <c r="AA259" s="30">
        <f t="shared" si="256"/>
        <v>0</v>
      </c>
      <c r="AB259" s="21"/>
      <c r="AC259" s="21"/>
      <c r="AD259" s="21"/>
      <c r="AE259" s="21"/>
      <c r="AF259" s="21"/>
      <c r="AG259" s="21"/>
    </row>
    <row r="260" spans="2:33" ht="15" x14ac:dyDescent="0.25">
      <c r="B260" s="29" t="s">
        <v>138</v>
      </c>
      <c r="C260" s="30">
        <v>0</v>
      </c>
      <c r="D260" s="30">
        <v>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  <c r="R260" s="30">
        <v>0</v>
      </c>
      <c r="S260" s="30">
        <v>0</v>
      </c>
      <c r="T260" s="30">
        <v>0</v>
      </c>
      <c r="U260" s="30">
        <v>0</v>
      </c>
      <c r="V260" s="30">
        <v>0</v>
      </c>
      <c r="W260" s="30">
        <v>0</v>
      </c>
      <c r="X260" s="30">
        <v>0</v>
      </c>
      <c r="Y260" s="30">
        <v>0</v>
      </c>
      <c r="Z260" s="30">
        <v>0</v>
      </c>
      <c r="AA260" s="30">
        <v>0</v>
      </c>
      <c r="AB260" s="21"/>
      <c r="AC260" s="21"/>
      <c r="AD260" s="21"/>
      <c r="AE260" s="21"/>
      <c r="AF260" s="21"/>
      <c r="AG260" s="21"/>
    </row>
    <row r="261" spans="2:33" ht="15" x14ac:dyDescent="0.25">
      <c r="B261" s="29" t="s">
        <v>131</v>
      </c>
      <c r="C261" s="30">
        <f t="shared" ref="C261:AA261" si="257">C241</f>
        <v>0</v>
      </c>
      <c r="D261" s="30">
        <f t="shared" si="257"/>
        <v>0</v>
      </c>
      <c r="E261" s="30">
        <f t="shared" si="257"/>
        <v>60000</v>
      </c>
      <c r="F261" s="30">
        <f t="shared" si="257"/>
        <v>60000</v>
      </c>
      <c r="G261" s="30">
        <f t="shared" si="257"/>
        <v>60000</v>
      </c>
      <c r="H261" s="30">
        <f t="shared" si="257"/>
        <v>60000</v>
      </c>
      <c r="I261" s="30">
        <f t="shared" si="257"/>
        <v>60000</v>
      </c>
      <c r="J261" s="30">
        <f t="shared" si="257"/>
        <v>60000</v>
      </c>
      <c r="K261" s="30">
        <f t="shared" si="257"/>
        <v>60000</v>
      </c>
      <c r="L261" s="30">
        <f t="shared" si="257"/>
        <v>60000</v>
      </c>
      <c r="M261" s="30">
        <f t="shared" si="257"/>
        <v>60000</v>
      </c>
      <c r="N261" s="30">
        <f t="shared" si="257"/>
        <v>60000</v>
      </c>
      <c r="O261" s="30">
        <f t="shared" si="257"/>
        <v>60000</v>
      </c>
      <c r="P261" s="30">
        <f t="shared" si="257"/>
        <v>60000</v>
      </c>
      <c r="Q261" s="30">
        <f t="shared" si="257"/>
        <v>60000</v>
      </c>
      <c r="R261" s="30">
        <f t="shared" si="257"/>
        <v>60000</v>
      </c>
      <c r="S261" s="30">
        <f t="shared" si="257"/>
        <v>60000</v>
      </c>
      <c r="T261" s="30">
        <f t="shared" si="257"/>
        <v>60000</v>
      </c>
      <c r="U261" s="30">
        <f t="shared" si="257"/>
        <v>60000</v>
      </c>
      <c r="V261" s="30">
        <f t="shared" si="257"/>
        <v>60000</v>
      </c>
      <c r="W261" s="30">
        <f t="shared" si="257"/>
        <v>60000</v>
      </c>
      <c r="X261" s="30">
        <f t="shared" si="257"/>
        <v>60000</v>
      </c>
      <c r="Y261" s="30">
        <f t="shared" si="257"/>
        <v>60000</v>
      </c>
      <c r="Z261" s="30">
        <f t="shared" si="257"/>
        <v>60000</v>
      </c>
      <c r="AA261" s="30">
        <f t="shared" si="257"/>
        <v>60000</v>
      </c>
      <c r="AB261" s="21"/>
      <c r="AC261" s="21"/>
      <c r="AD261" s="21"/>
      <c r="AE261" s="21"/>
      <c r="AF261" s="21"/>
      <c r="AG261" s="21"/>
    </row>
    <row r="262" spans="2:33" ht="15" x14ac:dyDescent="0.25">
      <c r="B262" s="29" t="s">
        <v>139</v>
      </c>
      <c r="C262" s="30">
        <f t="shared" ref="C262:AA262" si="258">C60</f>
        <v>0</v>
      </c>
      <c r="D262" s="30">
        <f t="shared" si="258"/>
        <v>0</v>
      </c>
      <c r="E262" s="30">
        <f t="shared" si="258"/>
        <v>0</v>
      </c>
      <c r="F262" s="30">
        <f t="shared" si="258"/>
        <v>0</v>
      </c>
      <c r="G262" s="30">
        <f t="shared" si="258"/>
        <v>0</v>
      </c>
      <c r="H262" s="30">
        <f t="shared" si="258"/>
        <v>0</v>
      </c>
      <c r="I262" s="30">
        <f t="shared" si="258"/>
        <v>0</v>
      </c>
      <c r="J262" s="30">
        <f t="shared" si="258"/>
        <v>0</v>
      </c>
      <c r="K262" s="30">
        <f t="shared" si="258"/>
        <v>0</v>
      </c>
      <c r="L262" s="30">
        <f t="shared" si="258"/>
        <v>0</v>
      </c>
      <c r="M262" s="30">
        <f t="shared" si="258"/>
        <v>0</v>
      </c>
      <c r="N262" s="30">
        <f t="shared" si="258"/>
        <v>0</v>
      </c>
      <c r="O262" s="30">
        <f t="shared" si="258"/>
        <v>0</v>
      </c>
      <c r="P262" s="30">
        <f t="shared" si="258"/>
        <v>0</v>
      </c>
      <c r="Q262" s="30">
        <f t="shared" si="258"/>
        <v>0</v>
      </c>
      <c r="R262" s="30">
        <f t="shared" si="258"/>
        <v>0</v>
      </c>
      <c r="S262" s="30">
        <f t="shared" si="258"/>
        <v>0</v>
      </c>
      <c r="T262" s="30">
        <f t="shared" si="258"/>
        <v>0</v>
      </c>
      <c r="U262" s="30">
        <f t="shared" si="258"/>
        <v>0</v>
      </c>
      <c r="V262" s="30">
        <f t="shared" si="258"/>
        <v>0</v>
      </c>
      <c r="W262" s="30">
        <f t="shared" si="258"/>
        <v>0</v>
      </c>
      <c r="X262" s="30">
        <f t="shared" si="258"/>
        <v>0</v>
      </c>
      <c r="Y262" s="30">
        <f t="shared" si="258"/>
        <v>0</v>
      </c>
      <c r="Z262" s="30">
        <f t="shared" si="258"/>
        <v>0</v>
      </c>
      <c r="AA262" s="30">
        <f t="shared" si="258"/>
        <v>0</v>
      </c>
      <c r="AB262" s="21"/>
      <c r="AC262" s="21"/>
      <c r="AD262" s="21"/>
      <c r="AE262" s="21"/>
      <c r="AF262" s="21"/>
      <c r="AG262" s="21"/>
    </row>
    <row r="263" spans="2:33" ht="15" x14ac:dyDescent="0.25">
      <c r="B263" s="31" t="s">
        <v>132</v>
      </c>
      <c r="C263" s="32">
        <f>C258+C259+C260+C261+C262</f>
        <v>123000</v>
      </c>
      <c r="D263" s="32">
        <f t="shared" ref="D263:AA263" si="259">D258+D259+D260+D261+D262</f>
        <v>7918500</v>
      </c>
      <c r="E263" s="32">
        <f t="shared" si="259"/>
        <v>60000</v>
      </c>
      <c r="F263" s="32">
        <f t="shared" si="259"/>
        <v>60000</v>
      </c>
      <c r="G263" s="32">
        <f t="shared" si="259"/>
        <v>60000</v>
      </c>
      <c r="H263" s="32">
        <f t="shared" si="259"/>
        <v>60000</v>
      </c>
      <c r="I263" s="32">
        <f t="shared" si="259"/>
        <v>60000</v>
      </c>
      <c r="J263" s="32">
        <f t="shared" si="259"/>
        <v>60000</v>
      </c>
      <c r="K263" s="32">
        <f t="shared" si="259"/>
        <v>60000</v>
      </c>
      <c r="L263" s="32">
        <f t="shared" si="259"/>
        <v>60000</v>
      </c>
      <c r="M263" s="32">
        <f t="shared" si="259"/>
        <v>60000</v>
      </c>
      <c r="N263" s="32">
        <f t="shared" si="259"/>
        <v>660000</v>
      </c>
      <c r="O263" s="32">
        <f t="shared" si="259"/>
        <v>60000</v>
      </c>
      <c r="P263" s="32">
        <f t="shared" si="259"/>
        <v>60000</v>
      </c>
      <c r="Q263" s="32">
        <f t="shared" si="259"/>
        <v>60000</v>
      </c>
      <c r="R263" s="32">
        <f t="shared" si="259"/>
        <v>60000</v>
      </c>
      <c r="S263" s="32">
        <f t="shared" si="259"/>
        <v>60000</v>
      </c>
      <c r="T263" s="32">
        <f t="shared" si="259"/>
        <v>60000</v>
      </c>
      <c r="U263" s="32">
        <f t="shared" si="259"/>
        <v>60000</v>
      </c>
      <c r="V263" s="32">
        <f t="shared" si="259"/>
        <v>60000</v>
      </c>
      <c r="W263" s="32">
        <f t="shared" si="259"/>
        <v>60000</v>
      </c>
      <c r="X263" s="32">
        <f t="shared" si="259"/>
        <v>660000</v>
      </c>
      <c r="Y263" s="32">
        <f t="shared" si="259"/>
        <v>60000</v>
      </c>
      <c r="Z263" s="32">
        <f t="shared" si="259"/>
        <v>60000</v>
      </c>
      <c r="AA263" s="32">
        <f t="shared" si="259"/>
        <v>60000</v>
      </c>
      <c r="AB263" s="21"/>
      <c r="AC263" s="21"/>
      <c r="AD263" s="21"/>
      <c r="AE263" s="21"/>
      <c r="AF263" s="21"/>
      <c r="AG263" s="21"/>
    </row>
    <row r="264" spans="2:33" ht="15" x14ac:dyDescent="0.25">
      <c r="B264" s="31" t="s">
        <v>141</v>
      </c>
      <c r="C264" s="32">
        <f>C257-C263</f>
        <v>0</v>
      </c>
      <c r="D264" s="32">
        <f t="shared" ref="D264:AA264" si="260">D257-D263</f>
        <v>0</v>
      </c>
      <c r="E264" s="32">
        <f t="shared" si="260"/>
        <v>48000</v>
      </c>
      <c r="F264" s="32">
        <f t="shared" si="260"/>
        <v>48000</v>
      </c>
      <c r="G264" s="32">
        <f t="shared" si="260"/>
        <v>48000</v>
      </c>
      <c r="H264" s="32">
        <f t="shared" si="260"/>
        <v>48000</v>
      </c>
      <c r="I264" s="32">
        <f t="shared" si="260"/>
        <v>48000</v>
      </c>
      <c r="J264" s="32">
        <f t="shared" si="260"/>
        <v>48000</v>
      </c>
      <c r="K264" s="32">
        <f t="shared" si="260"/>
        <v>48000</v>
      </c>
      <c r="L264" s="32">
        <f t="shared" si="260"/>
        <v>48000</v>
      </c>
      <c r="M264" s="32">
        <f t="shared" si="260"/>
        <v>48000</v>
      </c>
      <c r="N264" s="32">
        <f t="shared" si="260"/>
        <v>48000</v>
      </c>
      <c r="O264" s="32">
        <f t="shared" si="260"/>
        <v>48000</v>
      </c>
      <c r="P264" s="32">
        <f t="shared" si="260"/>
        <v>48000</v>
      </c>
      <c r="Q264" s="32">
        <f t="shared" si="260"/>
        <v>48000</v>
      </c>
      <c r="R264" s="32">
        <f t="shared" si="260"/>
        <v>48000</v>
      </c>
      <c r="S264" s="32">
        <f t="shared" si="260"/>
        <v>48000</v>
      </c>
      <c r="T264" s="32">
        <f t="shared" si="260"/>
        <v>48000</v>
      </c>
      <c r="U264" s="32">
        <f t="shared" si="260"/>
        <v>48000</v>
      </c>
      <c r="V264" s="32">
        <f t="shared" si="260"/>
        <v>48000</v>
      </c>
      <c r="W264" s="32">
        <f t="shared" si="260"/>
        <v>48000</v>
      </c>
      <c r="X264" s="32">
        <f t="shared" si="260"/>
        <v>48000</v>
      </c>
      <c r="Y264" s="32">
        <f t="shared" si="260"/>
        <v>48000</v>
      </c>
      <c r="Z264" s="32">
        <f t="shared" si="260"/>
        <v>48000</v>
      </c>
      <c r="AA264" s="32">
        <f t="shared" si="260"/>
        <v>48000</v>
      </c>
      <c r="AB264" s="21"/>
      <c r="AC264" s="21"/>
      <c r="AD264" s="21"/>
      <c r="AE264" s="21"/>
      <c r="AF264" s="21"/>
      <c r="AG264" s="21"/>
    </row>
    <row r="265" spans="2:33" ht="30" x14ac:dyDescent="0.25">
      <c r="B265" s="68" t="s">
        <v>140</v>
      </c>
      <c r="C265" s="56">
        <f>C264</f>
        <v>0</v>
      </c>
      <c r="D265" s="56">
        <f>C265+D264</f>
        <v>0</v>
      </c>
      <c r="E265" s="56">
        <f t="shared" ref="E265:AA265" si="261">D265+E264</f>
        <v>48000</v>
      </c>
      <c r="F265" s="56">
        <f t="shared" si="261"/>
        <v>96000</v>
      </c>
      <c r="G265" s="56">
        <f t="shared" si="261"/>
        <v>144000</v>
      </c>
      <c r="H265" s="56">
        <f t="shared" si="261"/>
        <v>192000</v>
      </c>
      <c r="I265" s="56">
        <f t="shared" si="261"/>
        <v>240000</v>
      </c>
      <c r="J265" s="56">
        <f t="shared" si="261"/>
        <v>288000</v>
      </c>
      <c r="K265" s="56">
        <f t="shared" si="261"/>
        <v>336000</v>
      </c>
      <c r="L265" s="56">
        <f t="shared" si="261"/>
        <v>384000</v>
      </c>
      <c r="M265" s="56">
        <f t="shared" si="261"/>
        <v>432000</v>
      </c>
      <c r="N265" s="56">
        <f t="shared" si="261"/>
        <v>480000</v>
      </c>
      <c r="O265" s="56">
        <f t="shared" si="261"/>
        <v>528000</v>
      </c>
      <c r="P265" s="56">
        <f t="shared" si="261"/>
        <v>576000</v>
      </c>
      <c r="Q265" s="56">
        <f t="shared" si="261"/>
        <v>624000</v>
      </c>
      <c r="R265" s="56">
        <f t="shared" si="261"/>
        <v>672000</v>
      </c>
      <c r="S265" s="56">
        <f t="shared" si="261"/>
        <v>720000</v>
      </c>
      <c r="T265" s="56">
        <f t="shared" si="261"/>
        <v>768000</v>
      </c>
      <c r="U265" s="56">
        <f t="shared" si="261"/>
        <v>816000</v>
      </c>
      <c r="V265" s="56">
        <f t="shared" si="261"/>
        <v>864000</v>
      </c>
      <c r="W265" s="56">
        <f t="shared" si="261"/>
        <v>912000</v>
      </c>
      <c r="X265" s="56">
        <f t="shared" si="261"/>
        <v>960000</v>
      </c>
      <c r="Y265" s="56">
        <f t="shared" si="261"/>
        <v>1008000</v>
      </c>
      <c r="Z265" s="56">
        <f t="shared" si="261"/>
        <v>1056000</v>
      </c>
      <c r="AA265" s="56">
        <f t="shared" si="261"/>
        <v>1104000</v>
      </c>
      <c r="AB265" s="21"/>
      <c r="AC265" s="21"/>
      <c r="AD265" s="21"/>
      <c r="AE265" s="21"/>
      <c r="AF265" s="21"/>
      <c r="AG265" s="21"/>
    </row>
    <row r="266" spans="2:33" ht="15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</row>
    <row r="267" spans="2:33" ht="15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</row>
    <row r="268" spans="2:33" ht="15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</row>
    <row r="269" spans="2:33" ht="15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</row>
    <row r="270" spans="2:33" ht="15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</row>
    <row r="271" spans="2:33" ht="15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</row>
    <row r="272" spans="2:33" ht="15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</row>
    <row r="273" spans="2:33" ht="15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</row>
    <row r="274" spans="2:33" ht="15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</row>
    <row r="275" spans="2:33" ht="15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</row>
    <row r="276" spans="2:33" ht="15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</row>
    <row r="277" spans="2:33" ht="15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</row>
    <row r="278" spans="2:33" ht="15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</row>
    <row r="279" spans="2:33" ht="15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</row>
    <row r="280" spans="2:33" ht="15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</row>
    <row r="281" spans="2:33" ht="15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</row>
    <row r="282" spans="2:33" ht="15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</row>
    <row r="283" spans="2:33" ht="15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</row>
    <row r="284" spans="2:33" ht="15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</row>
    <row r="285" spans="2:33" ht="15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</row>
    <row r="286" spans="2:33" ht="15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</row>
    <row r="287" spans="2:33" ht="15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</row>
    <row r="288" spans="2:33" ht="15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</row>
    <row r="289" spans="2:33" ht="15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</row>
    <row r="290" spans="2:33" ht="15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</row>
    <row r="291" spans="2:33" ht="15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</row>
    <row r="292" spans="2:33" ht="15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</row>
    <row r="293" spans="2:33" ht="15" x14ac:dyDescent="0.25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</row>
    <row r="294" spans="2:33" ht="15" x14ac:dyDescent="0.25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</row>
    <row r="295" spans="2:33" ht="15" x14ac:dyDescent="0.25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</row>
    <row r="296" spans="2:33" ht="15" x14ac:dyDescent="0.25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</row>
    <row r="297" spans="2:33" ht="15" x14ac:dyDescent="0.25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</row>
    <row r="298" spans="2:33" ht="15" x14ac:dyDescent="0.25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</row>
    <row r="299" spans="2:33" ht="15" x14ac:dyDescent="0.25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</row>
    <row r="300" spans="2:33" ht="15" x14ac:dyDescent="0.25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</row>
    <row r="301" spans="2:33" ht="15" x14ac:dyDescent="0.25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</row>
    <row r="302" spans="2:33" ht="15" x14ac:dyDescent="0.25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</row>
    <row r="303" spans="2:33" ht="15" x14ac:dyDescent="0.25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</row>
    <row r="304" spans="2:33" ht="15" x14ac:dyDescent="0.25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</row>
    <row r="305" spans="2:33" ht="15" x14ac:dyDescent="0.25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</row>
    <row r="306" spans="2:33" ht="15" x14ac:dyDescent="0.25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</row>
    <row r="307" spans="2:33" ht="15" x14ac:dyDescent="0.25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</row>
    <row r="308" spans="2:33" ht="15" x14ac:dyDescent="0.25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</row>
    <row r="309" spans="2:33" ht="15" x14ac:dyDescent="0.25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</row>
    <row r="310" spans="2:33" ht="15" x14ac:dyDescent="0.25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</row>
    <row r="311" spans="2:33" ht="15" x14ac:dyDescent="0.25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</row>
    <row r="312" spans="2:33" ht="15" x14ac:dyDescent="0.25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</row>
    <row r="313" spans="2:33" ht="15" x14ac:dyDescent="0.25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</row>
    <row r="314" spans="2:33" ht="15" x14ac:dyDescent="0.25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</row>
    <row r="315" spans="2:33" ht="15" x14ac:dyDescent="0.25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</row>
    <row r="316" spans="2:33" ht="15" x14ac:dyDescent="0.25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</row>
    <row r="317" spans="2:33" ht="15" x14ac:dyDescent="0.25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</row>
    <row r="318" spans="2:33" ht="15" x14ac:dyDescent="0.25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</row>
    <row r="319" spans="2:33" ht="15" x14ac:dyDescent="0.25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</row>
    <row r="320" spans="2:33" ht="15" x14ac:dyDescent="0.25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</row>
    <row r="321" spans="2:33" ht="15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</row>
    <row r="322" spans="2:33" ht="15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</row>
    <row r="323" spans="2:33" ht="15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</row>
    <row r="324" spans="2:33" ht="15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</row>
    <row r="325" spans="2:33" ht="15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</row>
    <row r="326" spans="2:33" ht="15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</row>
    <row r="327" spans="2:33" ht="15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</row>
    <row r="328" spans="2:33" ht="15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</row>
    <row r="329" spans="2:33" ht="15" x14ac:dyDescent="0.25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</row>
    <row r="330" spans="2:33" ht="15" x14ac:dyDescent="0.25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</row>
    <row r="331" spans="2:33" ht="15" x14ac:dyDescent="0.25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</row>
    <row r="332" spans="2:33" ht="15" x14ac:dyDescent="0.25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</row>
    <row r="333" spans="2:33" ht="15" x14ac:dyDescent="0.25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</row>
    <row r="334" spans="2:33" ht="15" x14ac:dyDescent="0.25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</row>
    <row r="335" spans="2:33" ht="15" x14ac:dyDescent="0.25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</row>
    <row r="336" spans="2:33" ht="15" x14ac:dyDescent="0.25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</row>
    <row r="337" spans="2:33" ht="15" x14ac:dyDescent="0.25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</row>
    <row r="338" spans="2:33" ht="15" x14ac:dyDescent="0.25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</row>
    <row r="339" spans="2:33" ht="15" x14ac:dyDescent="0.25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</row>
    <row r="340" spans="2:33" ht="15" x14ac:dyDescent="0.25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</row>
    <row r="341" spans="2:33" ht="15" x14ac:dyDescent="0.25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</row>
    <row r="342" spans="2:33" ht="15" x14ac:dyDescent="0.25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</row>
    <row r="343" spans="2:33" ht="15" x14ac:dyDescent="0.25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</row>
    <row r="344" spans="2:33" ht="15" x14ac:dyDescent="0.25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</row>
    <row r="345" spans="2:33" ht="15" x14ac:dyDescent="0.2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</row>
    <row r="346" spans="2:33" ht="15" x14ac:dyDescent="0.25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</row>
    <row r="347" spans="2:33" ht="15" x14ac:dyDescent="0.25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</row>
    <row r="348" spans="2:33" ht="15" x14ac:dyDescent="0.25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</row>
    <row r="349" spans="2:33" ht="15" x14ac:dyDescent="0.25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</row>
    <row r="350" spans="2:33" ht="15" x14ac:dyDescent="0.25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</row>
    <row r="351" spans="2:33" ht="15" x14ac:dyDescent="0.25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</row>
    <row r="352" spans="2:33" ht="15" x14ac:dyDescent="0.25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</row>
    <row r="353" spans="2:33" ht="15" x14ac:dyDescent="0.25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</row>
    <row r="354" spans="2:33" ht="15" x14ac:dyDescent="0.25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</row>
    <row r="355" spans="2:33" ht="15" x14ac:dyDescent="0.25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</row>
    <row r="356" spans="2:33" ht="15" x14ac:dyDescent="0.25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</row>
    <row r="357" spans="2:33" ht="15" x14ac:dyDescent="0.25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</row>
    <row r="358" spans="2:33" ht="15" x14ac:dyDescent="0.25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</row>
    <row r="359" spans="2:33" ht="15" x14ac:dyDescent="0.25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</row>
    <row r="360" spans="2:33" ht="15" x14ac:dyDescent="0.25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</row>
    <row r="361" spans="2:33" ht="15" x14ac:dyDescent="0.25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</row>
    <row r="362" spans="2:33" ht="15" x14ac:dyDescent="0.25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</row>
    <row r="363" spans="2:33" ht="15" x14ac:dyDescent="0.25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</row>
    <row r="364" spans="2:33" ht="15" x14ac:dyDescent="0.25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</row>
    <row r="365" spans="2:33" ht="15" x14ac:dyDescent="0.25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</row>
    <row r="366" spans="2:33" ht="15" x14ac:dyDescent="0.25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</row>
    <row r="367" spans="2:33" ht="15" x14ac:dyDescent="0.25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</row>
    <row r="368" spans="2:33" ht="15" x14ac:dyDescent="0.25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</row>
    <row r="369" spans="2:33" ht="15" x14ac:dyDescent="0.25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</row>
    <row r="370" spans="2:33" ht="15" x14ac:dyDescent="0.25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</row>
    <row r="371" spans="2:33" ht="15" x14ac:dyDescent="0.25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</row>
    <row r="372" spans="2:33" ht="15" x14ac:dyDescent="0.25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</row>
    <row r="373" spans="2:33" ht="15" x14ac:dyDescent="0.25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</row>
    <row r="374" spans="2:33" ht="15" x14ac:dyDescent="0.25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</row>
    <row r="375" spans="2:33" ht="15" x14ac:dyDescent="0.25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</row>
    <row r="376" spans="2:33" ht="15" x14ac:dyDescent="0.25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</row>
    <row r="377" spans="2:33" ht="15" x14ac:dyDescent="0.25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</row>
    <row r="378" spans="2:33" ht="15" x14ac:dyDescent="0.25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</row>
    <row r="379" spans="2:33" ht="15" x14ac:dyDescent="0.25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</row>
    <row r="380" spans="2:33" ht="15" x14ac:dyDescent="0.25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</row>
    <row r="381" spans="2:33" ht="15" x14ac:dyDescent="0.25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</row>
    <row r="382" spans="2:33" ht="15" x14ac:dyDescent="0.25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</row>
    <row r="383" spans="2:33" ht="15" x14ac:dyDescent="0.25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</row>
    <row r="384" spans="2:33" ht="15" x14ac:dyDescent="0.25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</row>
    <row r="385" spans="2:33" ht="15" x14ac:dyDescent="0.25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</row>
    <row r="386" spans="2:33" ht="15" x14ac:dyDescent="0.25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</row>
    <row r="387" spans="2:33" ht="15" x14ac:dyDescent="0.25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</row>
    <row r="388" spans="2:33" ht="15" x14ac:dyDescent="0.25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</row>
    <row r="389" spans="2:33" ht="15" x14ac:dyDescent="0.25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</row>
    <row r="390" spans="2:33" ht="15" x14ac:dyDescent="0.25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</row>
    <row r="391" spans="2:33" ht="15" x14ac:dyDescent="0.25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</row>
    <row r="392" spans="2:33" ht="15" x14ac:dyDescent="0.25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</row>
    <row r="393" spans="2:33" ht="15" x14ac:dyDescent="0.25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</row>
    <row r="394" spans="2:33" ht="15" x14ac:dyDescent="0.25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</row>
    <row r="395" spans="2:33" ht="15" x14ac:dyDescent="0.25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</row>
    <row r="396" spans="2:33" ht="15" x14ac:dyDescent="0.25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</row>
    <row r="397" spans="2:33" ht="15" x14ac:dyDescent="0.25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</row>
    <row r="398" spans="2:33" ht="15" x14ac:dyDescent="0.25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</row>
    <row r="399" spans="2:33" ht="15" x14ac:dyDescent="0.25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</row>
    <row r="400" spans="2:33" ht="15" x14ac:dyDescent="0.25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</row>
    <row r="401" spans="2:33" ht="15" x14ac:dyDescent="0.25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</row>
    <row r="402" spans="2:33" ht="15" x14ac:dyDescent="0.25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</row>
    <row r="403" spans="2:33" ht="15" x14ac:dyDescent="0.25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</row>
    <row r="404" spans="2:33" ht="15" x14ac:dyDescent="0.25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</row>
    <row r="405" spans="2:33" ht="15" x14ac:dyDescent="0.25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</row>
    <row r="406" spans="2:33" ht="15" x14ac:dyDescent="0.25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</row>
    <row r="407" spans="2:33" ht="15" x14ac:dyDescent="0.25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</row>
    <row r="408" spans="2:33" ht="15" x14ac:dyDescent="0.25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</row>
    <row r="409" spans="2:33" ht="15" x14ac:dyDescent="0.25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</row>
    <row r="410" spans="2:33" ht="15" x14ac:dyDescent="0.25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</row>
    <row r="411" spans="2:33" ht="15" x14ac:dyDescent="0.25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</row>
    <row r="412" spans="2:33" ht="15" x14ac:dyDescent="0.25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</row>
    <row r="413" spans="2:33" ht="15" x14ac:dyDescent="0.25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</row>
    <row r="414" spans="2:33" ht="15" x14ac:dyDescent="0.25"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</row>
    <row r="415" spans="2:33" ht="15" x14ac:dyDescent="0.25"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</row>
    <row r="416" spans="2:33" ht="15" x14ac:dyDescent="0.25"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</row>
    <row r="417" spans="2:33" ht="15" x14ac:dyDescent="0.25"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</row>
    <row r="418" spans="2:33" ht="15" x14ac:dyDescent="0.25"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</row>
    <row r="419" spans="2:33" ht="15" x14ac:dyDescent="0.25"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</row>
    <row r="420" spans="2:33" ht="15" x14ac:dyDescent="0.25"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</row>
    <row r="421" spans="2:33" ht="15" x14ac:dyDescent="0.25"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</row>
    <row r="422" spans="2:33" ht="15" x14ac:dyDescent="0.25"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</row>
    <row r="423" spans="2:33" ht="15" x14ac:dyDescent="0.2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</row>
    <row r="424" spans="2:33" ht="15" x14ac:dyDescent="0.25"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</row>
    <row r="425" spans="2:33" ht="15" x14ac:dyDescent="0.25"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</row>
    <row r="426" spans="2:33" ht="15" x14ac:dyDescent="0.25"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</row>
    <row r="427" spans="2:33" ht="15" x14ac:dyDescent="0.25"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</row>
    <row r="428" spans="2:33" ht="15" x14ac:dyDescent="0.25"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</row>
    <row r="429" spans="2:33" ht="15" x14ac:dyDescent="0.25"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</row>
    <row r="430" spans="2:33" ht="15" x14ac:dyDescent="0.25"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</row>
    <row r="431" spans="2:33" ht="15" x14ac:dyDescent="0.25"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</row>
    <row r="432" spans="2:33" ht="15" x14ac:dyDescent="0.25"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</row>
    <row r="433" spans="2:33" ht="15" x14ac:dyDescent="0.25"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</row>
    <row r="434" spans="2:33" ht="15" x14ac:dyDescent="0.25"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</row>
    <row r="435" spans="2:33" ht="15" x14ac:dyDescent="0.25"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</row>
    <row r="436" spans="2:33" ht="15" x14ac:dyDescent="0.25"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</row>
    <row r="437" spans="2:33" ht="15" x14ac:dyDescent="0.25"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</row>
    <row r="438" spans="2:33" ht="15" x14ac:dyDescent="0.25"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</row>
    <row r="439" spans="2:33" ht="15" x14ac:dyDescent="0.25"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</row>
    <row r="440" spans="2:33" ht="15" x14ac:dyDescent="0.25"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</row>
    <row r="441" spans="2:33" ht="15" x14ac:dyDescent="0.25"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</row>
    <row r="442" spans="2:33" ht="15" x14ac:dyDescent="0.25"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</row>
    <row r="443" spans="2:33" ht="15" x14ac:dyDescent="0.25"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</row>
    <row r="444" spans="2:33" ht="15" x14ac:dyDescent="0.25"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</row>
    <row r="445" spans="2:33" ht="15" x14ac:dyDescent="0.25"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</row>
    <row r="446" spans="2:33" ht="15" x14ac:dyDescent="0.25"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</row>
    <row r="447" spans="2:33" ht="15" x14ac:dyDescent="0.25"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</row>
    <row r="448" spans="2:33" ht="15" x14ac:dyDescent="0.25"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</row>
    <row r="449" spans="2:33" ht="15" x14ac:dyDescent="0.25"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</row>
    <row r="450" spans="2:33" ht="15" x14ac:dyDescent="0.25"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</row>
    <row r="451" spans="2:33" ht="15" x14ac:dyDescent="0.25"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</row>
    <row r="452" spans="2:33" ht="15" x14ac:dyDescent="0.25"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</row>
    <row r="453" spans="2:33" ht="15" x14ac:dyDescent="0.25"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</row>
    <row r="454" spans="2:33" ht="15" x14ac:dyDescent="0.25"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</row>
    <row r="455" spans="2:33" ht="15" x14ac:dyDescent="0.25"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</row>
    <row r="456" spans="2:33" ht="15" x14ac:dyDescent="0.25"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</row>
    <row r="457" spans="2:33" ht="15" x14ac:dyDescent="0.25"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</row>
    <row r="458" spans="2:33" ht="15" x14ac:dyDescent="0.25"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</row>
    <row r="459" spans="2:33" ht="15" x14ac:dyDescent="0.25"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</row>
    <row r="460" spans="2:33" ht="15" x14ac:dyDescent="0.25"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</row>
    <row r="461" spans="2:33" ht="15" x14ac:dyDescent="0.25"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</row>
    <row r="462" spans="2:33" ht="15" x14ac:dyDescent="0.25"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</row>
    <row r="463" spans="2:33" ht="15" x14ac:dyDescent="0.25"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</row>
    <row r="464" spans="2:33" ht="15" x14ac:dyDescent="0.25"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</row>
    <row r="465" spans="2:33" ht="15" x14ac:dyDescent="0.25"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</row>
    <row r="466" spans="2:33" ht="15" x14ac:dyDescent="0.25"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</row>
    <row r="467" spans="2:33" ht="15" x14ac:dyDescent="0.25"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</row>
    <row r="468" spans="2:33" ht="15" x14ac:dyDescent="0.25"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</row>
    <row r="469" spans="2:33" ht="15" x14ac:dyDescent="0.25"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</row>
    <row r="470" spans="2:33" ht="15" x14ac:dyDescent="0.25"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</row>
    <row r="471" spans="2:33" ht="15" x14ac:dyDescent="0.25"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</row>
    <row r="472" spans="2:33" ht="15" x14ac:dyDescent="0.25"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</row>
    <row r="473" spans="2:33" ht="15" x14ac:dyDescent="0.25"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</row>
    <row r="474" spans="2:33" ht="15" x14ac:dyDescent="0.25"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</row>
    <row r="475" spans="2:33" ht="15" x14ac:dyDescent="0.25"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</row>
    <row r="476" spans="2:33" ht="15" x14ac:dyDescent="0.25"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</row>
    <row r="477" spans="2:33" ht="15" x14ac:dyDescent="0.25"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</row>
    <row r="478" spans="2:33" ht="15" x14ac:dyDescent="0.25"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</row>
    <row r="479" spans="2:33" ht="15" x14ac:dyDescent="0.25"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</row>
    <row r="480" spans="2:33" ht="15" x14ac:dyDescent="0.25"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</row>
    <row r="481" spans="2:33" ht="15" x14ac:dyDescent="0.25"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</row>
    <row r="482" spans="2:33" ht="15" x14ac:dyDescent="0.25"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</row>
    <row r="483" spans="2:33" ht="15" x14ac:dyDescent="0.25"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</row>
    <row r="484" spans="2:33" ht="15" x14ac:dyDescent="0.25"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</row>
    <row r="485" spans="2:33" ht="15" x14ac:dyDescent="0.25"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</row>
    <row r="486" spans="2:33" ht="15" x14ac:dyDescent="0.25"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</row>
    <row r="487" spans="2:33" ht="15" x14ac:dyDescent="0.25"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</row>
    <row r="488" spans="2:33" ht="15" x14ac:dyDescent="0.25"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</row>
    <row r="489" spans="2:33" ht="15" x14ac:dyDescent="0.25"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</row>
  </sheetData>
  <pageMargins left="0.7" right="0.7" top="0.75" bottom="0.75" header="0.3" footer="0.3"/>
  <pageSetup paperSize="9" orientation="portrait" verticalDpi="0" r:id="rId1"/>
  <ignoredErrors>
    <ignoredError sqref="C217 E154:E156" formula="1"/>
    <ignoredError sqref="C54:C59 C6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13"/>
  <sheetViews>
    <sheetView zoomScale="80" zoomScaleNormal="80" workbookViewId="0">
      <selection activeCell="B118" sqref="B118"/>
    </sheetView>
  </sheetViews>
  <sheetFormatPr defaultRowHeight="12.75" x14ac:dyDescent="0.2"/>
  <cols>
    <col min="1" max="1" width="1.7109375" style="1" customWidth="1"/>
    <col min="2" max="2" width="32.7109375" style="1" customWidth="1"/>
    <col min="3" max="78" width="14.7109375" style="1" customWidth="1"/>
    <col min="79" max="16384" width="9.140625" style="1"/>
  </cols>
  <sheetData>
    <row r="1" spans="2:29" ht="5.0999999999999996" customHeight="1" x14ac:dyDescent="0.2"/>
    <row r="2" spans="2:29" ht="15" x14ac:dyDescent="0.25">
      <c r="B2" s="20" t="s">
        <v>200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2:29" ht="15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2:29" ht="30" x14ac:dyDescent="0.25">
      <c r="B4" s="22" t="s">
        <v>158</v>
      </c>
      <c r="C4" s="23" t="str">
        <f>założenia!C17</f>
        <v>Rok n
2015</v>
      </c>
      <c r="D4" s="23" t="str">
        <f>założenia!D17</f>
        <v>Rok n+1
2016</v>
      </c>
      <c r="E4" s="23" t="str">
        <f>założenia!E17</f>
        <v>Rok n+2
2017</v>
      </c>
      <c r="F4" s="23" t="str">
        <f>założenia!F17</f>
        <v>Rok n+3
2018</v>
      </c>
      <c r="G4" s="23" t="str">
        <f>założenia!G17</f>
        <v>Rok n+4
2019</v>
      </c>
      <c r="H4" s="23" t="str">
        <f>założenia!H17</f>
        <v>Rok n+5
2020</v>
      </c>
      <c r="I4" s="23" t="str">
        <f>założenia!I17</f>
        <v>Rok n+6
2021</v>
      </c>
      <c r="J4" s="23" t="str">
        <f>założenia!J17</f>
        <v>Rok n+7
2022</v>
      </c>
      <c r="K4" s="23" t="str">
        <f>założenia!K17</f>
        <v>Rok n+8
2023</v>
      </c>
      <c r="L4" s="23" t="str">
        <f>założenia!L17</f>
        <v>Rok n+9
2024</v>
      </c>
      <c r="M4" s="23" t="str">
        <f>założenia!M17</f>
        <v>Rok n+10
2025</v>
      </c>
      <c r="N4" s="23" t="str">
        <f>założenia!N17</f>
        <v>Rok n+11
2026</v>
      </c>
      <c r="O4" s="23" t="str">
        <f>założenia!O17</f>
        <v>Rok n+12
2027</v>
      </c>
      <c r="P4" s="23" t="str">
        <f>założenia!P17</f>
        <v>Rok n+13
2028</v>
      </c>
      <c r="Q4" s="23" t="str">
        <f>założenia!Q17</f>
        <v>Rok n+14
2029</v>
      </c>
      <c r="R4" s="23" t="str">
        <f>założenia!R17</f>
        <v>Rok n+15
2030</v>
      </c>
      <c r="S4" s="23" t="str">
        <f>założenia!S17</f>
        <v>Rok n+16
2031</v>
      </c>
      <c r="T4" s="23" t="str">
        <f>założenia!T17</f>
        <v>Rok n+17
2032</v>
      </c>
      <c r="U4" s="23" t="str">
        <f>założenia!U17</f>
        <v>Rok n+18
2033</v>
      </c>
      <c r="V4" s="23" t="str">
        <f>założenia!V17</f>
        <v>Rok n+19
2034</v>
      </c>
      <c r="W4" s="23" t="str">
        <f>założenia!W17</f>
        <v>Rok n+20
2035</v>
      </c>
      <c r="X4" s="23" t="str">
        <f>założenia!X17</f>
        <v>Rok n+21
2036</v>
      </c>
      <c r="Y4" s="23" t="str">
        <f>założenia!Y17</f>
        <v>Rok n+22
2037</v>
      </c>
      <c r="Z4" s="23" t="str">
        <f>założenia!Z17</f>
        <v>Rok n+23
2038</v>
      </c>
      <c r="AA4" s="23" t="str">
        <f>założenia!AA17</f>
        <v>Rok n+24
2039</v>
      </c>
      <c r="AB4" s="21"/>
      <c r="AC4" s="21"/>
    </row>
    <row r="5" spans="2:29" ht="15" x14ac:dyDescent="0.25">
      <c r="B5" s="42" t="s">
        <v>177</v>
      </c>
      <c r="C5" s="30">
        <f>obliczenia!C15</f>
        <v>0</v>
      </c>
      <c r="D5" s="30">
        <f>obliczenia!D15</f>
        <v>0</v>
      </c>
      <c r="E5" s="30">
        <f>obliczenia!E15</f>
        <v>108000</v>
      </c>
      <c r="F5" s="30">
        <f>obliczenia!F15</f>
        <v>108000</v>
      </c>
      <c r="G5" s="30">
        <f>obliczenia!G15</f>
        <v>108000</v>
      </c>
      <c r="H5" s="30">
        <f>obliczenia!H15</f>
        <v>108000</v>
      </c>
      <c r="I5" s="30">
        <f>obliczenia!I15</f>
        <v>108000</v>
      </c>
      <c r="J5" s="30">
        <f>obliczenia!J15</f>
        <v>108000</v>
      </c>
      <c r="K5" s="30">
        <f>obliczenia!K15</f>
        <v>108000</v>
      </c>
      <c r="L5" s="30">
        <f>obliczenia!L15</f>
        <v>108000</v>
      </c>
      <c r="M5" s="30">
        <f>obliczenia!M15</f>
        <v>108000</v>
      </c>
      <c r="N5" s="30">
        <f>obliczenia!N15</f>
        <v>108000</v>
      </c>
      <c r="O5" s="30">
        <f>obliczenia!O15</f>
        <v>108000</v>
      </c>
      <c r="P5" s="30">
        <f>obliczenia!P15</f>
        <v>108000</v>
      </c>
      <c r="Q5" s="30">
        <f>obliczenia!Q15</f>
        <v>108000</v>
      </c>
      <c r="R5" s="30">
        <f>obliczenia!R15</f>
        <v>108000</v>
      </c>
      <c r="S5" s="30">
        <f>obliczenia!S15</f>
        <v>108000</v>
      </c>
      <c r="T5" s="30">
        <f>obliczenia!T15</f>
        <v>108000</v>
      </c>
      <c r="U5" s="30">
        <f>obliczenia!U15</f>
        <v>108000</v>
      </c>
      <c r="V5" s="30">
        <f>obliczenia!V15</f>
        <v>108000</v>
      </c>
      <c r="W5" s="30">
        <f>obliczenia!W15</f>
        <v>108000</v>
      </c>
      <c r="X5" s="30">
        <f>obliczenia!X15</f>
        <v>108000</v>
      </c>
      <c r="Y5" s="30">
        <f>obliczenia!Y15</f>
        <v>108000</v>
      </c>
      <c r="Z5" s="30">
        <f>obliczenia!Z15</f>
        <v>108000</v>
      </c>
      <c r="AA5" s="30">
        <f>obliczenia!AA15</f>
        <v>108000</v>
      </c>
      <c r="AB5" s="21"/>
      <c r="AC5" s="21"/>
    </row>
    <row r="6" spans="2:29" ht="1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2:29" s="15" customFormat="1" ht="15" x14ac:dyDescent="0.25">
      <c r="B7" s="20" t="s">
        <v>201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2:29" s="15" customFormat="1" ht="15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2:29" s="15" customFormat="1" ht="15" x14ac:dyDescent="0.25">
      <c r="B9" s="20" t="s">
        <v>168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2:29" s="15" customFormat="1" ht="1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2:29" ht="15" x14ac:dyDescent="0.25">
      <c r="B11" s="20" t="s">
        <v>202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2:29" ht="15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2:29" ht="30" x14ac:dyDescent="0.25">
      <c r="B13" s="22" t="s">
        <v>158</v>
      </c>
      <c r="C13" s="23" t="str">
        <f>założenia!C17</f>
        <v>Rok n
2015</v>
      </c>
      <c r="D13" s="23" t="str">
        <f>założenia!D17</f>
        <v>Rok n+1
2016</v>
      </c>
      <c r="E13" s="23" t="str">
        <f>założenia!E17</f>
        <v>Rok n+2
2017</v>
      </c>
      <c r="F13" s="23" t="str">
        <f>założenia!F17</f>
        <v>Rok n+3
2018</v>
      </c>
      <c r="G13" s="23" t="str">
        <f>założenia!G17</f>
        <v>Rok n+4
2019</v>
      </c>
      <c r="H13" s="23" t="str">
        <f>założenia!H17</f>
        <v>Rok n+5
2020</v>
      </c>
      <c r="I13" s="23" t="str">
        <f>założenia!I17</f>
        <v>Rok n+6
2021</v>
      </c>
      <c r="J13" s="23" t="str">
        <f>założenia!J17</f>
        <v>Rok n+7
2022</v>
      </c>
      <c r="K13" s="23" t="str">
        <f>założenia!K17</f>
        <v>Rok n+8
2023</v>
      </c>
      <c r="L13" s="23" t="str">
        <f>założenia!L17</f>
        <v>Rok n+9
2024</v>
      </c>
      <c r="M13" s="23" t="str">
        <f>założenia!M17</f>
        <v>Rok n+10
2025</v>
      </c>
      <c r="N13" s="23" t="str">
        <f>założenia!N17</f>
        <v>Rok n+11
2026</v>
      </c>
      <c r="O13" s="23" t="str">
        <f>założenia!O17</f>
        <v>Rok n+12
2027</v>
      </c>
      <c r="P13" s="23" t="str">
        <f>założenia!P17</f>
        <v>Rok n+13
2028</v>
      </c>
      <c r="Q13" s="23" t="str">
        <f>założenia!Q17</f>
        <v>Rok n+14
2029</v>
      </c>
      <c r="R13" s="23" t="str">
        <f>założenia!R17</f>
        <v>Rok n+15
2030</v>
      </c>
      <c r="S13" s="23" t="str">
        <f>założenia!S17</f>
        <v>Rok n+16
2031</v>
      </c>
      <c r="T13" s="23" t="str">
        <f>założenia!T17</f>
        <v>Rok n+17
2032</v>
      </c>
      <c r="U13" s="23" t="str">
        <f>założenia!U17</f>
        <v>Rok n+18
2033</v>
      </c>
      <c r="V13" s="23" t="str">
        <f>założenia!V17</f>
        <v>Rok n+19
2034</v>
      </c>
      <c r="W13" s="23" t="str">
        <f>założenia!W17</f>
        <v>Rok n+20
2035</v>
      </c>
      <c r="X13" s="23" t="str">
        <f>założenia!X17</f>
        <v>Rok n+21
2036</v>
      </c>
      <c r="Y13" s="23" t="str">
        <f>założenia!Y17</f>
        <v>Rok n+22
2037</v>
      </c>
      <c r="Z13" s="23" t="str">
        <f>założenia!Z17</f>
        <v>Rok n+23
2038</v>
      </c>
      <c r="AA13" s="23" t="str">
        <f>założenia!AA17</f>
        <v>Rok n+24
2039</v>
      </c>
      <c r="AB13" s="21"/>
      <c r="AC13" s="21"/>
    </row>
    <row r="14" spans="2:29" ht="15" x14ac:dyDescent="0.25">
      <c r="B14" s="29" t="s">
        <v>17</v>
      </c>
      <c r="C14" s="30">
        <f>obliczenia!C24</f>
        <v>0</v>
      </c>
      <c r="D14" s="30">
        <f>obliczenia!D24</f>
        <v>0</v>
      </c>
      <c r="E14" s="30">
        <f>obliczenia!E24</f>
        <v>0</v>
      </c>
      <c r="F14" s="30">
        <f>obliczenia!F24</f>
        <v>0</v>
      </c>
      <c r="G14" s="30">
        <f>obliczenia!G24</f>
        <v>0</v>
      </c>
      <c r="H14" s="30">
        <f>obliczenia!H24</f>
        <v>0</v>
      </c>
      <c r="I14" s="30">
        <f>obliczenia!I24</f>
        <v>0</v>
      </c>
      <c r="J14" s="30">
        <f>obliczenia!J24</f>
        <v>0</v>
      </c>
      <c r="K14" s="30">
        <f>obliczenia!K24</f>
        <v>0</v>
      </c>
      <c r="L14" s="30">
        <f>obliczenia!L24</f>
        <v>0</v>
      </c>
      <c r="M14" s="30">
        <f>obliczenia!M24</f>
        <v>0</v>
      </c>
      <c r="N14" s="30">
        <f>obliczenia!N24</f>
        <v>0</v>
      </c>
      <c r="O14" s="30">
        <f>obliczenia!O24</f>
        <v>0</v>
      </c>
      <c r="P14" s="30">
        <f>obliczenia!P24</f>
        <v>0</v>
      </c>
      <c r="Q14" s="30">
        <f>obliczenia!Q24</f>
        <v>0</v>
      </c>
      <c r="R14" s="30">
        <f>obliczenia!R24</f>
        <v>0</v>
      </c>
      <c r="S14" s="30">
        <f>obliczenia!S24</f>
        <v>0</v>
      </c>
      <c r="T14" s="30">
        <f>obliczenia!T24</f>
        <v>0</v>
      </c>
      <c r="U14" s="30">
        <f>obliczenia!U24</f>
        <v>0</v>
      </c>
      <c r="V14" s="30">
        <f>obliczenia!V24</f>
        <v>0</v>
      </c>
      <c r="W14" s="30">
        <f>obliczenia!W24</f>
        <v>0</v>
      </c>
      <c r="X14" s="30">
        <f>obliczenia!X24</f>
        <v>0</v>
      </c>
      <c r="Y14" s="30">
        <f>obliczenia!Y24</f>
        <v>0</v>
      </c>
      <c r="Z14" s="30">
        <f>obliczenia!Z24</f>
        <v>0</v>
      </c>
      <c r="AA14" s="30">
        <f>obliczenia!AA24</f>
        <v>0</v>
      </c>
      <c r="AB14" s="21"/>
      <c r="AC14" s="21"/>
    </row>
    <row r="15" spans="2:29" ht="15" x14ac:dyDescent="0.25">
      <c r="B15" s="29" t="s">
        <v>18</v>
      </c>
      <c r="C15" s="30">
        <f>obliczenia!C25</f>
        <v>0</v>
      </c>
      <c r="D15" s="30">
        <f>obliczenia!D25</f>
        <v>0</v>
      </c>
      <c r="E15" s="30">
        <f>obliczenia!E25</f>
        <v>60000</v>
      </c>
      <c r="F15" s="30">
        <f>obliczenia!F25</f>
        <v>60000</v>
      </c>
      <c r="G15" s="30">
        <f>obliczenia!G25</f>
        <v>60000</v>
      </c>
      <c r="H15" s="30">
        <f>obliczenia!H25</f>
        <v>60000</v>
      </c>
      <c r="I15" s="30">
        <f>obliczenia!I25</f>
        <v>60000</v>
      </c>
      <c r="J15" s="30">
        <f>obliczenia!J25</f>
        <v>60000</v>
      </c>
      <c r="K15" s="30">
        <f>obliczenia!K25</f>
        <v>60000</v>
      </c>
      <c r="L15" s="30">
        <f>obliczenia!L25</f>
        <v>60000</v>
      </c>
      <c r="M15" s="30">
        <f>obliczenia!M25</f>
        <v>60000</v>
      </c>
      <c r="N15" s="30">
        <f>obliczenia!N25</f>
        <v>60000</v>
      </c>
      <c r="O15" s="30">
        <f>obliczenia!O25</f>
        <v>60000</v>
      </c>
      <c r="P15" s="30">
        <f>obliczenia!P25</f>
        <v>60000</v>
      </c>
      <c r="Q15" s="30">
        <f>obliczenia!Q25</f>
        <v>60000</v>
      </c>
      <c r="R15" s="30">
        <f>obliczenia!R25</f>
        <v>60000</v>
      </c>
      <c r="S15" s="30">
        <f>obliczenia!S25</f>
        <v>60000</v>
      </c>
      <c r="T15" s="30">
        <f>obliczenia!T25</f>
        <v>60000</v>
      </c>
      <c r="U15" s="30">
        <f>obliczenia!U25</f>
        <v>60000</v>
      </c>
      <c r="V15" s="30">
        <f>obliczenia!V25</f>
        <v>60000</v>
      </c>
      <c r="W15" s="30">
        <f>obliczenia!W25</f>
        <v>60000</v>
      </c>
      <c r="X15" s="30">
        <f>obliczenia!X25</f>
        <v>60000</v>
      </c>
      <c r="Y15" s="30">
        <f>obliczenia!Y25</f>
        <v>60000</v>
      </c>
      <c r="Z15" s="30">
        <f>obliczenia!Z25</f>
        <v>60000</v>
      </c>
      <c r="AA15" s="30">
        <f>obliczenia!AA25</f>
        <v>60000</v>
      </c>
      <c r="AB15" s="21"/>
      <c r="AC15" s="21"/>
    </row>
    <row r="16" spans="2:29" ht="15" x14ac:dyDescent="0.25">
      <c r="B16" s="29" t="s">
        <v>19</v>
      </c>
      <c r="C16" s="30">
        <f>obliczenia!C26</f>
        <v>0</v>
      </c>
      <c r="D16" s="30">
        <f>obliczenia!D26</f>
        <v>0</v>
      </c>
      <c r="E16" s="30">
        <f>obliczenia!E26</f>
        <v>0</v>
      </c>
      <c r="F16" s="30">
        <f>obliczenia!F26</f>
        <v>0</v>
      </c>
      <c r="G16" s="30">
        <f>obliczenia!G26</f>
        <v>0</v>
      </c>
      <c r="H16" s="30">
        <f>obliczenia!H26</f>
        <v>0</v>
      </c>
      <c r="I16" s="30">
        <f>obliczenia!I26</f>
        <v>0</v>
      </c>
      <c r="J16" s="30">
        <f>obliczenia!J26</f>
        <v>0</v>
      </c>
      <c r="K16" s="30">
        <f>obliczenia!K26</f>
        <v>0</v>
      </c>
      <c r="L16" s="30">
        <f>obliczenia!L26</f>
        <v>0</v>
      </c>
      <c r="M16" s="30">
        <f>obliczenia!M26</f>
        <v>0</v>
      </c>
      <c r="N16" s="30">
        <f>obliczenia!N26</f>
        <v>0</v>
      </c>
      <c r="O16" s="30">
        <f>obliczenia!O26</f>
        <v>0</v>
      </c>
      <c r="P16" s="30">
        <f>obliczenia!P26</f>
        <v>0</v>
      </c>
      <c r="Q16" s="30">
        <f>obliczenia!Q26</f>
        <v>0</v>
      </c>
      <c r="R16" s="30">
        <f>obliczenia!R26</f>
        <v>0</v>
      </c>
      <c r="S16" s="30">
        <f>obliczenia!S26</f>
        <v>0</v>
      </c>
      <c r="T16" s="30">
        <f>obliczenia!T26</f>
        <v>0</v>
      </c>
      <c r="U16" s="30">
        <f>obliczenia!U26</f>
        <v>0</v>
      </c>
      <c r="V16" s="30">
        <f>obliczenia!V26</f>
        <v>0</v>
      </c>
      <c r="W16" s="30">
        <f>obliczenia!W26</f>
        <v>0</v>
      </c>
      <c r="X16" s="30">
        <f>obliczenia!X26</f>
        <v>0</v>
      </c>
      <c r="Y16" s="30">
        <f>obliczenia!Y26</f>
        <v>0</v>
      </c>
      <c r="Z16" s="30">
        <f>obliczenia!Z26</f>
        <v>0</v>
      </c>
      <c r="AA16" s="30">
        <f>obliczenia!AA26</f>
        <v>0</v>
      </c>
      <c r="AB16" s="21"/>
      <c r="AC16" s="21"/>
    </row>
    <row r="17" spans="2:29" ht="15" x14ac:dyDescent="0.25">
      <c r="B17" s="29" t="s">
        <v>20</v>
      </c>
      <c r="C17" s="30">
        <f>obliczenia!C27</f>
        <v>0</v>
      </c>
      <c r="D17" s="30">
        <f>obliczenia!D27</f>
        <v>0</v>
      </c>
      <c r="E17" s="30">
        <f>obliczenia!E27</f>
        <v>0</v>
      </c>
      <c r="F17" s="30">
        <f>obliczenia!F27</f>
        <v>0</v>
      </c>
      <c r="G17" s="30">
        <f>obliczenia!G27</f>
        <v>0</v>
      </c>
      <c r="H17" s="30">
        <f>obliczenia!H27</f>
        <v>0</v>
      </c>
      <c r="I17" s="30">
        <f>obliczenia!I27</f>
        <v>0</v>
      </c>
      <c r="J17" s="30">
        <f>obliczenia!J27</f>
        <v>0</v>
      </c>
      <c r="K17" s="30">
        <f>obliczenia!K27</f>
        <v>0</v>
      </c>
      <c r="L17" s="30">
        <f>obliczenia!L27</f>
        <v>0</v>
      </c>
      <c r="M17" s="30">
        <f>obliczenia!M27</f>
        <v>0</v>
      </c>
      <c r="N17" s="30">
        <f>obliczenia!N27</f>
        <v>0</v>
      </c>
      <c r="O17" s="30">
        <f>obliczenia!O27</f>
        <v>0</v>
      </c>
      <c r="P17" s="30">
        <f>obliczenia!P27</f>
        <v>0</v>
      </c>
      <c r="Q17" s="30">
        <f>obliczenia!Q27</f>
        <v>0</v>
      </c>
      <c r="R17" s="30">
        <f>obliczenia!R27</f>
        <v>0</v>
      </c>
      <c r="S17" s="30">
        <f>obliczenia!S27</f>
        <v>0</v>
      </c>
      <c r="T17" s="30">
        <f>obliczenia!T27</f>
        <v>0</v>
      </c>
      <c r="U17" s="30">
        <f>obliczenia!U27</f>
        <v>0</v>
      </c>
      <c r="V17" s="30">
        <f>obliczenia!V27</f>
        <v>0</v>
      </c>
      <c r="W17" s="30">
        <f>obliczenia!W27</f>
        <v>0</v>
      </c>
      <c r="X17" s="30">
        <f>obliczenia!X27</f>
        <v>0</v>
      </c>
      <c r="Y17" s="30">
        <f>obliczenia!Y27</f>
        <v>0</v>
      </c>
      <c r="Z17" s="30">
        <f>obliczenia!Z27</f>
        <v>0</v>
      </c>
      <c r="AA17" s="30">
        <f>obliczenia!AA27</f>
        <v>0</v>
      </c>
      <c r="AB17" s="21"/>
      <c r="AC17" s="21"/>
    </row>
    <row r="18" spans="2:29" ht="15" x14ac:dyDescent="0.25">
      <c r="B18" s="29" t="s">
        <v>21</v>
      </c>
      <c r="C18" s="30">
        <f>obliczenia!C28</f>
        <v>0</v>
      </c>
      <c r="D18" s="30">
        <f>obliczenia!D28</f>
        <v>0</v>
      </c>
      <c r="E18" s="30">
        <f>obliczenia!E28</f>
        <v>0</v>
      </c>
      <c r="F18" s="30">
        <f>obliczenia!F28</f>
        <v>0</v>
      </c>
      <c r="G18" s="30">
        <f>obliczenia!G28</f>
        <v>0</v>
      </c>
      <c r="H18" s="30">
        <f>obliczenia!H28</f>
        <v>0</v>
      </c>
      <c r="I18" s="30">
        <f>obliczenia!I28</f>
        <v>0</v>
      </c>
      <c r="J18" s="30">
        <f>obliczenia!J28</f>
        <v>0</v>
      </c>
      <c r="K18" s="30">
        <f>obliczenia!K28</f>
        <v>0</v>
      </c>
      <c r="L18" s="30">
        <f>obliczenia!L28</f>
        <v>0</v>
      </c>
      <c r="M18" s="30">
        <f>obliczenia!M28</f>
        <v>0</v>
      </c>
      <c r="N18" s="30">
        <f>obliczenia!N28</f>
        <v>0</v>
      </c>
      <c r="O18" s="30">
        <f>obliczenia!O28</f>
        <v>0</v>
      </c>
      <c r="P18" s="30">
        <f>obliczenia!P28</f>
        <v>0</v>
      </c>
      <c r="Q18" s="30">
        <f>obliczenia!Q28</f>
        <v>0</v>
      </c>
      <c r="R18" s="30">
        <f>obliczenia!R28</f>
        <v>0</v>
      </c>
      <c r="S18" s="30">
        <f>obliczenia!S28</f>
        <v>0</v>
      </c>
      <c r="T18" s="30">
        <f>obliczenia!T28</f>
        <v>0</v>
      </c>
      <c r="U18" s="30">
        <f>obliczenia!U28</f>
        <v>0</v>
      </c>
      <c r="V18" s="30">
        <f>obliczenia!V28</f>
        <v>0</v>
      </c>
      <c r="W18" s="30">
        <f>obliczenia!W28</f>
        <v>0</v>
      </c>
      <c r="X18" s="30">
        <f>obliczenia!X28</f>
        <v>0</v>
      </c>
      <c r="Y18" s="30">
        <f>obliczenia!Y28</f>
        <v>0</v>
      </c>
      <c r="Z18" s="30">
        <f>obliczenia!Z28</f>
        <v>0</v>
      </c>
      <c r="AA18" s="30">
        <f>obliczenia!AA28</f>
        <v>0</v>
      </c>
      <c r="AB18" s="21"/>
      <c r="AC18" s="21"/>
    </row>
    <row r="19" spans="2:29" ht="15" x14ac:dyDescent="0.25">
      <c r="B19" s="29" t="s">
        <v>22</v>
      </c>
      <c r="C19" s="30">
        <f>obliczenia!C29</f>
        <v>0</v>
      </c>
      <c r="D19" s="30">
        <f>obliczenia!D29</f>
        <v>0</v>
      </c>
      <c r="E19" s="30">
        <f>obliczenia!E29</f>
        <v>0</v>
      </c>
      <c r="F19" s="30">
        <f>obliczenia!F29</f>
        <v>0</v>
      </c>
      <c r="G19" s="30">
        <f>obliczenia!G29</f>
        <v>0</v>
      </c>
      <c r="H19" s="30">
        <f>obliczenia!H29</f>
        <v>0</v>
      </c>
      <c r="I19" s="30">
        <f>obliczenia!I29</f>
        <v>0</v>
      </c>
      <c r="J19" s="30">
        <f>obliczenia!J29</f>
        <v>0</v>
      </c>
      <c r="K19" s="30">
        <f>obliczenia!K29</f>
        <v>0</v>
      </c>
      <c r="L19" s="30">
        <f>obliczenia!L29</f>
        <v>0</v>
      </c>
      <c r="M19" s="30">
        <f>obliczenia!M29</f>
        <v>0</v>
      </c>
      <c r="N19" s="30">
        <f>obliczenia!N29</f>
        <v>0</v>
      </c>
      <c r="O19" s="30">
        <f>obliczenia!O29</f>
        <v>0</v>
      </c>
      <c r="P19" s="30">
        <f>obliczenia!P29</f>
        <v>0</v>
      </c>
      <c r="Q19" s="30">
        <f>obliczenia!Q29</f>
        <v>0</v>
      </c>
      <c r="R19" s="30">
        <f>obliczenia!R29</f>
        <v>0</v>
      </c>
      <c r="S19" s="30">
        <f>obliczenia!S29</f>
        <v>0</v>
      </c>
      <c r="T19" s="30">
        <f>obliczenia!T29</f>
        <v>0</v>
      </c>
      <c r="U19" s="30">
        <f>obliczenia!U29</f>
        <v>0</v>
      </c>
      <c r="V19" s="30">
        <f>obliczenia!V29</f>
        <v>0</v>
      </c>
      <c r="W19" s="30">
        <f>obliczenia!W29</f>
        <v>0</v>
      </c>
      <c r="X19" s="30">
        <f>obliczenia!X29</f>
        <v>0</v>
      </c>
      <c r="Y19" s="30">
        <f>obliczenia!Y29</f>
        <v>0</v>
      </c>
      <c r="Z19" s="30">
        <f>obliczenia!Z29</f>
        <v>0</v>
      </c>
      <c r="AA19" s="30">
        <f>obliczenia!AA29</f>
        <v>0</v>
      </c>
      <c r="AB19" s="21"/>
      <c r="AC19" s="21"/>
    </row>
    <row r="20" spans="2:29" ht="15" x14ac:dyDescent="0.25">
      <c r="B20" s="31" t="s">
        <v>6</v>
      </c>
      <c r="C20" s="32">
        <f>obliczenia!C30</f>
        <v>0</v>
      </c>
      <c r="D20" s="32">
        <f>obliczenia!D30</f>
        <v>0</v>
      </c>
      <c r="E20" s="32">
        <f>obliczenia!E30</f>
        <v>60000</v>
      </c>
      <c r="F20" s="32">
        <f>obliczenia!F30</f>
        <v>60000</v>
      </c>
      <c r="G20" s="32">
        <f>obliczenia!G30</f>
        <v>60000</v>
      </c>
      <c r="H20" s="32">
        <f>obliczenia!H30</f>
        <v>60000</v>
      </c>
      <c r="I20" s="32">
        <f>obliczenia!I30</f>
        <v>60000</v>
      </c>
      <c r="J20" s="32">
        <f>obliczenia!J30</f>
        <v>60000</v>
      </c>
      <c r="K20" s="32">
        <f>obliczenia!K30</f>
        <v>60000</v>
      </c>
      <c r="L20" s="32">
        <f>obliczenia!L30</f>
        <v>60000</v>
      </c>
      <c r="M20" s="32">
        <f>obliczenia!M30</f>
        <v>60000</v>
      </c>
      <c r="N20" s="32">
        <f>obliczenia!N30</f>
        <v>60000</v>
      </c>
      <c r="O20" s="32">
        <f>obliczenia!O30</f>
        <v>60000</v>
      </c>
      <c r="P20" s="32">
        <f>obliczenia!P30</f>
        <v>60000</v>
      </c>
      <c r="Q20" s="32">
        <f>obliczenia!Q30</f>
        <v>60000</v>
      </c>
      <c r="R20" s="32">
        <f>obliczenia!R30</f>
        <v>60000</v>
      </c>
      <c r="S20" s="32">
        <f>obliczenia!S30</f>
        <v>60000</v>
      </c>
      <c r="T20" s="32">
        <f>obliczenia!T30</f>
        <v>60000</v>
      </c>
      <c r="U20" s="32">
        <f>obliczenia!U30</f>
        <v>60000</v>
      </c>
      <c r="V20" s="32">
        <f>obliczenia!V30</f>
        <v>60000</v>
      </c>
      <c r="W20" s="32">
        <f>obliczenia!W30</f>
        <v>60000</v>
      </c>
      <c r="X20" s="32">
        <f>obliczenia!X30</f>
        <v>60000</v>
      </c>
      <c r="Y20" s="32">
        <f>obliczenia!Y30</f>
        <v>60000</v>
      </c>
      <c r="Z20" s="32">
        <f>obliczenia!Z30</f>
        <v>60000</v>
      </c>
      <c r="AA20" s="32">
        <f>obliczenia!AA30</f>
        <v>60000</v>
      </c>
      <c r="AB20" s="21"/>
      <c r="AC20" s="21"/>
    </row>
    <row r="21" spans="2:29" ht="15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2:29" s="16" customFormat="1" ht="15" x14ac:dyDescent="0.25">
      <c r="B22" s="20" t="s">
        <v>203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2:29" s="16" customFormat="1" ht="15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2:29" s="16" customFormat="1" ht="15" x14ac:dyDescent="0.25">
      <c r="B24" s="20" t="s">
        <v>168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2:29" s="16" customFormat="1" ht="15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2:29" ht="15" x14ac:dyDescent="0.25">
      <c r="B26" s="20" t="s">
        <v>204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2:29" ht="15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2:29" ht="30" x14ac:dyDescent="0.25">
      <c r="B28" s="22" t="s">
        <v>158</v>
      </c>
      <c r="C28" s="23" t="str">
        <f>założenia!C17</f>
        <v>Rok n
2015</v>
      </c>
      <c r="D28" s="23" t="str">
        <f>założenia!D17</f>
        <v>Rok n+1
2016</v>
      </c>
      <c r="E28" s="23" t="str">
        <f>założenia!E17</f>
        <v>Rok n+2
2017</v>
      </c>
      <c r="F28" s="23" t="str">
        <f>założenia!F17</f>
        <v>Rok n+3
2018</v>
      </c>
      <c r="G28" s="23" t="str">
        <f>założenia!G17</f>
        <v>Rok n+4
2019</v>
      </c>
      <c r="H28" s="23" t="str">
        <f>założenia!H17</f>
        <v>Rok n+5
2020</v>
      </c>
      <c r="I28" s="23" t="str">
        <f>założenia!I17</f>
        <v>Rok n+6
2021</v>
      </c>
      <c r="J28" s="23" t="str">
        <f>założenia!J17</f>
        <v>Rok n+7
2022</v>
      </c>
      <c r="K28" s="23" t="str">
        <f>założenia!K17</f>
        <v>Rok n+8
2023</v>
      </c>
      <c r="L28" s="23" t="str">
        <f>założenia!L17</f>
        <v>Rok n+9
2024</v>
      </c>
      <c r="M28" s="23" t="str">
        <f>założenia!M17</f>
        <v>Rok n+10
2025</v>
      </c>
      <c r="N28" s="23" t="str">
        <f>założenia!N17</f>
        <v>Rok n+11
2026</v>
      </c>
      <c r="O28" s="23" t="str">
        <f>założenia!O17</f>
        <v>Rok n+12
2027</v>
      </c>
      <c r="P28" s="23" t="str">
        <f>założenia!P17</f>
        <v>Rok n+13
2028</v>
      </c>
      <c r="Q28" s="23" t="str">
        <f>założenia!Q17</f>
        <v>Rok n+14
2029</v>
      </c>
      <c r="R28" s="23" t="str">
        <f>założenia!R17</f>
        <v>Rok n+15
2030</v>
      </c>
      <c r="S28" s="23" t="str">
        <f>założenia!S17</f>
        <v>Rok n+16
2031</v>
      </c>
      <c r="T28" s="23" t="str">
        <f>założenia!T17</f>
        <v>Rok n+17
2032</v>
      </c>
      <c r="U28" s="23" t="str">
        <f>założenia!U17</f>
        <v>Rok n+18
2033</v>
      </c>
      <c r="V28" s="23" t="str">
        <f>założenia!V17</f>
        <v>Rok n+19
2034</v>
      </c>
      <c r="W28" s="23" t="str">
        <f>założenia!W17</f>
        <v>Rok n+20
2035</v>
      </c>
      <c r="X28" s="23" t="str">
        <f>założenia!X17</f>
        <v>Rok n+21
2036</v>
      </c>
      <c r="Y28" s="23" t="str">
        <f>założenia!Y17</f>
        <v>Rok n+22
2037</v>
      </c>
      <c r="Z28" s="23" t="str">
        <f>założenia!Z17</f>
        <v>Rok n+23
2038</v>
      </c>
      <c r="AA28" s="23" t="str">
        <f>założenia!AA17</f>
        <v>Rok n+24
2039</v>
      </c>
      <c r="AB28" s="21"/>
      <c r="AC28" s="21"/>
    </row>
    <row r="29" spans="2:29" ht="30" x14ac:dyDescent="0.25">
      <c r="B29" s="24" t="s">
        <v>23</v>
      </c>
      <c r="C29" s="30">
        <f>obliczenia!C49</f>
        <v>0</v>
      </c>
      <c r="D29" s="30">
        <f>obliczenia!D49</f>
        <v>0</v>
      </c>
      <c r="E29" s="30">
        <f>obliczenia!E49</f>
        <v>108000</v>
      </c>
      <c r="F29" s="30">
        <f>obliczenia!F49</f>
        <v>108000</v>
      </c>
      <c r="G29" s="30">
        <f>obliczenia!G49</f>
        <v>108000</v>
      </c>
      <c r="H29" s="30">
        <f>obliczenia!H49</f>
        <v>108000</v>
      </c>
      <c r="I29" s="30">
        <f>obliczenia!I49</f>
        <v>108000</v>
      </c>
      <c r="J29" s="30">
        <f>obliczenia!J49</f>
        <v>108000</v>
      </c>
      <c r="K29" s="30">
        <f>obliczenia!K49</f>
        <v>108000</v>
      </c>
      <c r="L29" s="30">
        <f>obliczenia!L49</f>
        <v>108000</v>
      </c>
      <c r="M29" s="30">
        <f>obliczenia!M49</f>
        <v>108000</v>
      </c>
      <c r="N29" s="30">
        <f>obliczenia!N49</f>
        <v>108000</v>
      </c>
      <c r="O29" s="30">
        <f>obliczenia!O49</f>
        <v>108000</v>
      </c>
      <c r="P29" s="30">
        <f>obliczenia!P49</f>
        <v>108000</v>
      </c>
      <c r="Q29" s="30">
        <f>obliczenia!Q49</f>
        <v>108000</v>
      </c>
      <c r="R29" s="30">
        <f>obliczenia!R49</f>
        <v>108000</v>
      </c>
      <c r="S29" s="30">
        <f>obliczenia!S49</f>
        <v>108000</v>
      </c>
      <c r="T29" s="30">
        <f>obliczenia!T49</f>
        <v>108000</v>
      </c>
      <c r="U29" s="30">
        <f>obliczenia!U49</f>
        <v>108000</v>
      </c>
      <c r="V29" s="30">
        <f>obliczenia!V49</f>
        <v>108000</v>
      </c>
      <c r="W29" s="30">
        <f>obliczenia!W49</f>
        <v>108000</v>
      </c>
      <c r="X29" s="30">
        <f>obliczenia!X49</f>
        <v>108000</v>
      </c>
      <c r="Y29" s="30">
        <f>obliczenia!Y49</f>
        <v>108000</v>
      </c>
      <c r="Z29" s="30">
        <f>obliczenia!Z49</f>
        <v>108000</v>
      </c>
      <c r="AA29" s="30">
        <f>obliczenia!AA49</f>
        <v>108000</v>
      </c>
      <c r="AB29" s="21"/>
      <c r="AC29" s="21"/>
    </row>
    <row r="30" spans="2:29" ht="15" x14ac:dyDescent="0.25">
      <c r="B30" s="24" t="s">
        <v>26</v>
      </c>
      <c r="C30" s="30">
        <f>obliczenia!C50</f>
        <v>0</v>
      </c>
      <c r="D30" s="30">
        <f>obliczenia!D50</f>
        <v>0</v>
      </c>
      <c r="E30" s="30">
        <f>obliczenia!E50</f>
        <v>303681.81818181818</v>
      </c>
      <c r="F30" s="30">
        <f>obliczenia!F50</f>
        <v>303681.81818181818</v>
      </c>
      <c r="G30" s="30">
        <f>obliczenia!G50</f>
        <v>303681.81818181818</v>
      </c>
      <c r="H30" s="30">
        <f>obliczenia!H50</f>
        <v>303681.81818181818</v>
      </c>
      <c r="I30" s="30">
        <f>obliczenia!I50</f>
        <v>303681.81818181818</v>
      </c>
      <c r="J30" s="30">
        <f>obliczenia!J50</f>
        <v>303681.81818181818</v>
      </c>
      <c r="K30" s="30">
        <f>obliczenia!K50</f>
        <v>303681.81818181818</v>
      </c>
      <c r="L30" s="30">
        <f>obliczenia!L50</f>
        <v>303681.81818181818</v>
      </c>
      <c r="M30" s="30">
        <f>obliczenia!M50</f>
        <v>303681.81818181818</v>
      </c>
      <c r="N30" s="30">
        <f>obliczenia!N50</f>
        <v>303681.81818181818</v>
      </c>
      <c r="O30" s="30">
        <f>obliczenia!O50</f>
        <v>321863.63636363635</v>
      </c>
      <c r="P30" s="30">
        <f>obliczenia!P50</f>
        <v>321863.63636363635</v>
      </c>
      <c r="Q30" s="30">
        <f>obliczenia!Q50</f>
        <v>321863.63636363635</v>
      </c>
      <c r="R30" s="30">
        <f>obliczenia!R50</f>
        <v>321863.63636363635</v>
      </c>
      <c r="S30" s="30">
        <f>obliczenia!S50</f>
        <v>321863.63636363635</v>
      </c>
      <c r="T30" s="30">
        <f>obliczenia!T50</f>
        <v>321863.63636363635</v>
      </c>
      <c r="U30" s="30">
        <f>obliczenia!U50</f>
        <v>321863.63636363635</v>
      </c>
      <c r="V30" s="30">
        <f>obliczenia!V50</f>
        <v>321863.63636363635</v>
      </c>
      <c r="W30" s="30">
        <f>obliczenia!W50</f>
        <v>321863.63636363635</v>
      </c>
      <c r="X30" s="30">
        <f>obliczenia!X50</f>
        <v>321863.63636363635</v>
      </c>
      <c r="Y30" s="30">
        <f>obliczenia!Y50</f>
        <v>340045.45454545453</v>
      </c>
      <c r="Z30" s="30">
        <f>obliczenia!Z50</f>
        <v>340045.45454545453</v>
      </c>
      <c r="AA30" s="30">
        <f>obliczenia!AA50</f>
        <v>340045.45454545453</v>
      </c>
      <c r="AB30" s="21"/>
      <c r="AC30" s="21"/>
    </row>
    <row r="31" spans="2:29" s="2" customFormat="1" ht="15" x14ac:dyDescent="0.25">
      <c r="B31" s="42" t="s">
        <v>27</v>
      </c>
      <c r="C31" s="32">
        <f>obliczenia!C51</f>
        <v>0</v>
      </c>
      <c r="D31" s="32">
        <f>obliczenia!D51</f>
        <v>0</v>
      </c>
      <c r="E31" s="32">
        <f>obliczenia!E51</f>
        <v>-195681.81818181818</v>
      </c>
      <c r="F31" s="32">
        <f>obliczenia!F51</f>
        <v>-195681.81818181818</v>
      </c>
      <c r="G31" s="32">
        <f>obliczenia!G51</f>
        <v>-195681.81818181818</v>
      </c>
      <c r="H31" s="32">
        <f>obliczenia!H51</f>
        <v>-195681.81818181818</v>
      </c>
      <c r="I31" s="32">
        <f>obliczenia!I51</f>
        <v>-195681.81818181818</v>
      </c>
      <c r="J31" s="32">
        <f>obliczenia!J51</f>
        <v>-195681.81818181818</v>
      </c>
      <c r="K31" s="32">
        <f>obliczenia!K51</f>
        <v>-195681.81818181818</v>
      </c>
      <c r="L31" s="32">
        <f>obliczenia!L51</f>
        <v>-195681.81818181818</v>
      </c>
      <c r="M31" s="32">
        <f>obliczenia!M51</f>
        <v>-195681.81818181818</v>
      </c>
      <c r="N31" s="32">
        <f>obliczenia!N51</f>
        <v>-195681.81818181818</v>
      </c>
      <c r="O31" s="32">
        <f>obliczenia!O51</f>
        <v>-213863.63636363635</v>
      </c>
      <c r="P31" s="32">
        <f>obliczenia!P51</f>
        <v>-213863.63636363635</v>
      </c>
      <c r="Q31" s="32">
        <f>obliczenia!Q51</f>
        <v>-213863.63636363635</v>
      </c>
      <c r="R31" s="32">
        <f>obliczenia!R51</f>
        <v>-213863.63636363635</v>
      </c>
      <c r="S31" s="32">
        <f>obliczenia!S51</f>
        <v>-213863.63636363635</v>
      </c>
      <c r="T31" s="32">
        <f>obliczenia!T51</f>
        <v>-213863.63636363635</v>
      </c>
      <c r="U31" s="32">
        <f>obliczenia!U51</f>
        <v>-213863.63636363635</v>
      </c>
      <c r="V31" s="32">
        <f>obliczenia!V51</f>
        <v>-213863.63636363635</v>
      </c>
      <c r="W31" s="32">
        <f>obliczenia!W51</f>
        <v>-213863.63636363635</v>
      </c>
      <c r="X31" s="32">
        <f>obliczenia!X51</f>
        <v>-213863.63636363635</v>
      </c>
      <c r="Y31" s="32">
        <f>obliczenia!Y51</f>
        <v>-232045.45454545453</v>
      </c>
      <c r="Z31" s="32">
        <f>obliczenia!Z51</f>
        <v>-232045.45454545453</v>
      </c>
      <c r="AA31" s="32">
        <f>obliczenia!AA51</f>
        <v>-232045.45454545453</v>
      </c>
      <c r="AB31" s="20"/>
      <c r="AC31" s="20"/>
    </row>
    <row r="32" spans="2:29" ht="15" x14ac:dyDescent="0.25">
      <c r="B32" s="24" t="s">
        <v>28</v>
      </c>
      <c r="C32" s="30">
        <f>obliczenia!C52</f>
        <v>0</v>
      </c>
      <c r="D32" s="30">
        <f>obliczenia!D52</f>
        <v>0</v>
      </c>
      <c r="E32" s="30">
        <f>obliczenia!E52</f>
        <v>133902.04545454544</v>
      </c>
      <c r="F32" s="30">
        <f>obliczenia!F52</f>
        <v>133902.04545454544</v>
      </c>
      <c r="G32" s="30">
        <f>obliczenia!G52</f>
        <v>133902.04545454544</v>
      </c>
      <c r="H32" s="30">
        <f>obliczenia!H52</f>
        <v>133902.04545454544</v>
      </c>
      <c r="I32" s="30">
        <f>obliczenia!I52</f>
        <v>133902.04545454544</v>
      </c>
      <c r="J32" s="30">
        <f>obliczenia!J52</f>
        <v>133902.04545454544</v>
      </c>
      <c r="K32" s="30">
        <f>obliczenia!K52</f>
        <v>133902.04545454544</v>
      </c>
      <c r="L32" s="30">
        <f>obliczenia!L52</f>
        <v>133902.04545454544</v>
      </c>
      <c r="M32" s="30">
        <f>obliczenia!M52</f>
        <v>133902.04545454544</v>
      </c>
      <c r="N32" s="30">
        <f>obliczenia!N52</f>
        <v>133902.04545454544</v>
      </c>
      <c r="O32" s="30">
        <f>obliczenia!O52</f>
        <v>133902.04545454544</v>
      </c>
      <c r="P32" s="30">
        <f>obliczenia!P52</f>
        <v>133902.04545454544</v>
      </c>
      <c r="Q32" s="30">
        <f>obliczenia!Q52</f>
        <v>133902.04545454544</v>
      </c>
      <c r="R32" s="30">
        <f>obliczenia!R52</f>
        <v>133902.04545454544</v>
      </c>
      <c r="S32" s="30">
        <f>obliczenia!S52</f>
        <v>133902.04545454544</v>
      </c>
      <c r="T32" s="30">
        <f>obliczenia!T52</f>
        <v>133902.04545454544</v>
      </c>
      <c r="U32" s="30">
        <f>obliczenia!U52</f>
        <v>133902.04545454544</v>
      </c>
      <c r="V32" s="30">
        <f>obliczenia!V52</f>
        <v>133902.04545454544</v>
      </c>
      <c r="W32" s="30">
        <f>obliczenia!W52</f>
        <v>133902.04545454544</v>
      </c>
      <c r="X32" s="30">
        <f>obliczenia!X52</f>
        <v>133902.04545454544</v>
      </c>
      <c r="Y32" s="30">
        <f>obliczenia!Y52</f>
        <v>133902.04545454544</v>
      </c>
      <c r="Z32" s="30">
        <f>obliczenia!Z52</f>
        <v>133902.04545454544</v>
      </c>
      <c r="AA32" s="30">
        <f>obliczenia!AA52</f>
        <v>133902.04545454544</v>
      </c>
      <c r="AB32" s="21"/>
      <c r="AC32" s="21"/>
    </row>
    <row r="33" spans="2:29" ht="15" x14ac:dyDescent="0.25">
      <c r="B33" s="24" t="s">
        <v>29</v>
      </c>
      <c r="C33" s="30">
        <f>obliczenia!C53</f>
        <v>0</v>
      </c>
      <c r="D33" s="30">
        <f>obliczenia!D53</f>
        <v>0</v>
      </c>
      <c r="E33" s="30">
        <f>obliczenia!E53</f>
        <v>0</v>
      </c>
      <c r="F33" s="30">
        <f>obliczenia!F53</f>
        <v>0</v>
      </c>
      <c r="G33" s="30">
        <f>obliczenia!G53</f>
        <v>0</v>
      </c>
      <c r="H33" s="30">
        <f>obliczenia!H53</f>
        <v>0</v>
      </c>
      <c r="I33" s="30">
        <f>obliczenia!I53</f>
        <v>0</v>
      </c>
      <c r="J33" s="30">
        <f>obliczenia!J53</f>
        <v>0</v>
      </c>
      <c r="K33" s="30">
        <f>obliczenia!K53</f>
        <v>0</v>
      </c>
      <c r="L33" s="30">
        <f>obliczenia!L53</f>
        <v>0</v>
      </c>
      <c r="M33" s="30">
        <f>obliczenia!M53</f>
        <v>0</v>
      </c>
      <c r="N33" s="30">
        <f>obliczenia!N53</f>
        <v>0</v>
      </c>
      <c r="O33" s="30">
        <f>obliczenia!O53</f>
        <v>0</v>
      </c>
      <c r="P33" s="30">
        <f>obliczenia!P53</f>
        <v>0</v>
      </c>
      <c r="Q33" s="30">
        <f>obliczenia!Q53</f>
        <v>0</v>
      </c>
      <c r="R33" s="30">
        <f>obliczenia!R53</f>
        <v>0</v>
      </c>
      <c r="S33" s="30">
        <f>obliczenia!S53</f>
        <v>0</v>
      </c>
      <c r="T33" s="30">
        <f>obliczenia!T53</f>
        <v>0</v>
      </c>
      <c r="U33" s="30">
        <f>obliczenia!U53</f>
        <v>0</v>
      </c>
      <c r="V33" s="30">
        <f>obliczenia!V53</f>
        <v>0</v>
      </c>
      <c r="W33" s="30">
        <f>obliczenia!W53</f>
        <v>0</v>
      </c>
      <c r="X33" s="30">
        <f>obliczenia!X53</f>
        <v>0</v>
      </c>
      <c r="Y33" s="30">
        <f>obliczenia!Y53</f>
        <v>0</v>
      </c>
      <c r="Z33" s="30">
        <f>obliczenia!Z53</f>
        <v>0</v>
      </c>
      <c r="AA33" s="30">
        <f>obliczenia!AA53</f>
        <v>0</v>
      </c>
      <c r="AB33" s="21"/>
      <c r="AC33" s="21"/>
    </row>
    <row r="34" spans="2:29" s="2" customFormat="1" ht="30" x14ac:dyDescent="0.25">
      <c r="B34" s="42" t="s">
        <v>30</v>
      </c>
      <c r="C34" s="32">
        <f>obliczenia!C54</f>
        <v>0</v>
      </c>
      <c r="D34" s="32">
        <f>obliczenia!D54</f>
        <v>0</v>
      </c>
      <c r="E34" s="32">
        <f>obliczenia!E54</f>
        <v>-61779.772727272735</v>
      </c>
      <c r="F34" s="32">
        <f>obliczenia!F54</f>
        <v>-61779.772727272735</v>
      </c>
      <c r="G34" s="32">
        <f>obliczenia!G54</f>
        <v>-61779.772727272735</v>
      </c>
      <c r="H34" s="32">
        <f>obliczenia!H54</f>
        <v>-61779.772727272735</v>
      </c>
      <c r="I34" s="32">
        <f>obliczenia!I54</f>
        <v>-61779.772727272735</v>
      </c>
      <c r="J34" s="32">
        <f>obliczenia!J54</f>
        <v>-61779.772727272735</v>
      </c>
      <c r="K34" s="32">
        <f>obliczenia!K54</f>
        <v>-61779.772727272735</v>
      </c>
      <c r="L34" s="32">
        <f>obliczenia!L54</f>
        <v>-61779.772727272735</v>
      </c>
      <c r="M34" s="32">
        <f>obliczenia!M54</f>
        <v>-61779.772727272735</v>
      </c>
      <c r="N34" s="32">
        <f>obliczenia!N54</f>
        <v>-61779.772727272735</v>
      </c>
      <c r="O34" s="32">
        <f>obliczenia!O54</f>
        <v>-79961.590909090912</v>
      </c>
      <c r="P34" s="32">
        <f>obliczenia!P54</f>
        <v>-79961.590909090912</v>
      </c>
      <c r="Q34" s="32">
        <f>obliczenia!Q54</f>
        <v>-79961.590909090912</v>
      </c>
      <c r="R34" s="32">
        <f>obliczenia!R54</f>
        <v>-79961.590909090912</v>
      </c>
      <c r="S34" s="32">
        <f>obliczenia!S54</f>
        <v>-79961.590909090912</v>
      </c>
      <c r="T34" s="32">
        <f>obliczenia!T54</f>
        <v>-79961.590909090912</v>
      </c>
      <c r="U34" s="32">
        <f>obliczenia!U54</f>
        <v>-79961.590909090912</v>
      </c>
      <c r="V34" s="32">
        <f>obliczenia!V54</f>
        <v>-79961.590909090912</v>
      </c>
      <c r="W34" s="32">
        <f>obliczenia!W54</f>
        <v>-79961.590909090912</v>
      </c>
      <c r="X34" s="32">
        <f>obliczenia!X54</f>
        <v>-79961.590909090912</v>
      </c>
      <c r="Y34" s="32">
        <f>obliczenia!Y54</f>
        <v>-98143.409090909088</v>
      </c>
      <c r="Z34" s="32">
        <f>obliczenia!Z54</f>
        <v>-98143.409090909088</v>
      </c>
      <c r="AA34" s="32">
        <f>obliczenia!AA54</f>
        <v>-98143.409090909088</v>
      </c>
      <c r="AB34" s="20"/>
      <c r="AC34" s="20"/>
    </row>
    <row r="35" spans="2:29" ht="15" x14ac:dyDescent="0.25">
      <c r="B35" s="24" t="s">
        <v>31</v>
      </c>
      <c r="C35" s="30">
        <f>obliczenia!C55</f>
        <v>0</v>
      </c>
      <c r="D35" s="30">
        <f>obliczenia!D55</f>
        <v>0</v>
      </c>
      <c r="E35" s="30">
        <f>obliczenia!E55</f>
        <v>0</v>
      </c>
      <c r="F35" s="30">
        <f>obliczenia!F55</f>
        <v>0</v>
      </c>
      <c r="G35" s="30">
        <f>obliczenia!G55</f>
        <v>0</v>
      </c>
      <c r="H35" s="30">
        <f>obliczenia!H55</f>
        <v>0</v>
      </c>
      <c r="I35" s="30">
        <f>obliczenia!I55</f>
        <v>0</v>
      </c>
      <c r="J35" s="30">
        <f>obliczenia!J55</f>
        <v>0</v>
      </c>
      <c r="K35" s="30">
        <f>obliczenia!K55</f>
        <v>0</v>
      </c>
      <c r="L35" s="30">
        <f>obliczenia!L55</f>
        <v>0</v>
      </c>
      <c r="M35" s="30">
        <f>obliczenia!M55</f>
        <v>0</v>
      </c>
      <c r="N35" s="30">
        <f>obliczenia!N55</f>
        <v>0</v>
      </c>
      <c r="O35" s="30">
        <f>obliczenia!O55</f>
        <v>0</v>
      </c>
      <c r="P35" s="30">
        <f>obliczenia!P55</f>
        <v>0</v>
      </c>
      <c r="Q35" s="30">
        <f>obliczenia!Q55</f>
        <v>0</v>
      </c>
      <c r="R35" s="30">
        <f>obliczenia!R55</f>
        <v>0</v>
      </c>
      <c r="S35" s="30">
        <f>obliczenia!S55</f>
        <v>0</v>
      </c>
      <c r="T35" s="30">
        <f>obliczenia!T55</f>
        <v>0</v>
      </c>
      <c r="U35" s="30">
        <f>obliczenia!U55</f>
        <v>0</v>
      </c>
      <c r="V35" s="30">
        <f>obliczenia!V55</f>
        <v>0</v>
      </c>
      <c r="W35" s="30">
        <f>obliczenia!W55</f>
        <v>0</v>
      </c>
      <c r="X35" s="30">
        <f>obliczenia!X55</f>
        <v>0</v>
      </c>
      <c r="Y35" s="30">
        <f>obliczenia!Y55</f>
        <v>0</v>
      </c>
      <c r="Z35" s="30">
        <f>obliczenia!Z55</f>
        <v>0</v>
      </c>
      <c r="AA35" s="30">
        <f>obliczenia!AA55</f>
        <v>0</v>
      </c>
      <c r="AB35" s="21"/>
      <c r="AC35" s="21"/>
    </row>
    <row r="36" spans="2:29" ht="15" x14ac:dyDescent="0.25">
      <c r="B36" s="24" t="s">
        <v>32</v>
      </c>
      <c r="C36" s="30">
        <f>obliczenia!C56</f>
        <v>0</v>
      </c>
      <c r="D36" s="30">
        <f>obliczenia!D56</f>
        <v>0</v>
      </c>
      <c r="E36" s="30">
        <f>obliczenia!E56</f>
        <v>0</v>
      </c>
      <c r="F36" s="30">
        <f>obliczenia!F56</f>
        <v>0</v>
      </c>
      <c r="G36" s="30">
        <f>obliczenia!G56</f>
        <v>0</v>
      </c>
      <c r="H36" s="30">
        <f>obliczenia!H56</f>
        <v>0</v>
      </c>
      <c r="I36" s="30">
        <f>obliczenia!I56</f>
        <v>0</v>
      </c>
      <c r="J36" s="30">
        <f>obliczenia!J56</f>
        <v>0</v>
      </c>
      <c r="K36" s="30">
        <f>obliczenia!K56</f>
        <v>0</v>
      </c>
      <c r="L36" s="30">
        <f>obliczenia!L56</f>
        <v>0</v>
      </c>
      <c r="M36" s="30">
        <f>obliczenia!M56</f>
        <v>0</v>
      </c>
      <c r="N36" s="30">
        <f>obliczenia!N56</f>
        <v>0</v>
      </c>
      <c r="O36" s="30">
        <f>obliczenia!O56</f>
        <v>0</v>
      </c>
      <c r="P36" s="30">
        <f>obliczenia!P56</f>
        <v>0</v>
      </c>
      <c r="Q36" s="30">
        <f>obliczenia!Q56</f>
        <v>0</v>
      </c>
      <c r="R36" s="30">
        <f>obliczenia!R56</f>
        <v>0</v>
      </c>
      <c r="S36" s="30">
        <f>obliczenia!S56</f>
        <v>0</v>
      </c>
      <c r="T36" s="30">
        <f>obliczenia!T56</f>
        <v>0</v>
      </c>
      <c r="U36" s="30">
        <f>obliczenia!U56</f>
        <v>0</v>
      </c>
      <c r="V36" s="30">
        <f>obliczenia!V56</f>
        <v>0</v>
      </c>
      <c r="W36" s="30">
        <f>obliczenia!W56</f>
        <v>0</v>
      </c>
      <c r="X36" s="30">
        <f>obliczenia!X56</f>
        <v>0</v>
      </c>
      <c r="Y36" s="30">
        <f>obliczenia!Y56</f>
        <v>0</v>
      </c>
      <c r="Z36" s="30">
        <f>obliczenia!Z56</f>
        <v>0</v>
      </c>
      <c r="AA36" s="30">
        <f>obliczenia!AA56</f>
        <v>0</v>
      </c>
      <c r="AB36" s="21"/>
      <c r="AC36" s="21"/>
    </row>
    <row r="37" spans="2:29" s="2" customFormat="1" ht="30" x14ac:dyDescent="0.25">
      <c r="B37" s="42" t="s">
        <v>33</v>
      </c>
      <c r="C37" s="32">
        <f>obliczenia!C57</f>
        <v>0</v>
      </c>
      <c r="D37" s="32">
        <f>obliczenia!D57</f>
        <v>0</v>
      </c>
      <c r="E37" s="32">
        <f>obliczenia!E57</f>
        <v>-61779.772727272735</v>
      </c>
      <c r="F37" s="32">
        <f>obliczenia!F57</f>
        <v>-61779.772727272735</v>
      </c>
      <c r="G37" s="32">
        <f>obliczenia!G57</f>
        <v>-61779.772727272735</v>
      </c>
      <c r="H37" s="32">
        <f>obliczenia!H57</f>
        <v>-61779.772727272735</v>
      </c>
      <c r="I37" s="32">
        <f>obliczenia!I57</f>
        <v>-61779.772727272735</v>
      </c>
      <c r="J37" s="32">
        <f>obliczenia!J57</f>
        <v>-61779.772727272735</v>
      </c>
      <c r="K37" s="32">
        <f>obliczenia!K57</f>
        <v>-61779.772727272735</v>
      </c>
      <c r="L37" s="32">
        <f>obliczenia!L57</f>
        <v>-61779.772727272735</v>
      </c>
      <c r="M37" s="32">
        <f>obliczenia!M57</f>
        <v>-61779.772727272735</v>
      </c>
      <c r="N37" s="32">
        <f>obliczenia!N57</f>
        <v>-61779.772727272735</v>
      </c>
      <c r="O37" s="32">
        <f>obliczenia!O57</f>
        <v>-79961.590909090912</v>
      </c>
      <c r="P37" s="32">
        <f>obliczenia!P57</f>
        <v>-79961.590909090912</v>
      </c>
      <c r="Q37" s="32">
        <f>obliczenia!Q57</f>
        <v>-79961.590909090912</v>
      </c>
      <c r="R37" s="32">
        <f>obliczenia!R57</f>
        <v>-79961.590909090912</v>
      </c>
      <c r="S37" s="32">
        <f>obliczenia!S57</f>
        <v>-79961.590909090912</v>
      </c>
      <c r="T37" s="32">
        <f>obliczenia!T57</f>
        <v>-79961.590909090912</v>
      </c>
      <c r="U37" s="32">
        <f>obliczenia!U57</f>
        <v>-79961.590909090912</v>
      </c>
      <c r="V37" s="32">
        <f>obliczenia!V57</f>
        <v>-79961.590909090912</v>
      </c>
      <c r="W37" s="32">
        <f>obliczenia!W57</f>
        <v>-79961.590909090912</v>
      </c>
      <c r="X37" s="32">
        <f>obliczenia!X57</f>
        <v>-79961.590909090912</v>
      </c>
      <c r="Y37" s="32">
        <f>obliczenia!Y57</f>
        <v>-98143.409090909088</v>
      </c>
      <c r="Z37" s="32">
        <f>obliczenia!Z57</f>
        <v>-98143.409090909088</v>
      </c>
      <c r="AA37" s="32">
        <f>obliczenia!AA57</f>
        <v>-98143.409090909088</v>
      </c>
      <c r="AB37" s="20"/>
      <c r="AC37" s="20"/>
    </row>
    <row r="38" spans="2:29" ht="45" x14ac:dyDescent="0.25">
      <c r="B38" s="24" t="s">
        <v>34</v>
      </c>
      <c r="C38" s="30">
        <f>obliczenia!C58</f>
        <v>0</v>
      </c>
      <c r="D38" s="30">
        <f>obliczenia!D58</f>
        <v>0</v>
      </c>
      <c r="E38" s="30">
        <f>obliczenia!E58</f>
        <v>0</v>
      </c>
      <c r="F38" s="30">
        <f>obliczenia!F58</f>
        <v>0</v>
      </c>
      <c r="G38" s="30">
        <f>obliczenia!G58</f>
        <v>0</v>
      </c>
      <c r="H38" s="30">
        <f>obliczenia!H58</f>
        <v>0</v>
      </c>
      <c r="I38" s="30">
        <f>obliczenia!I58</f>
        <v>0</v>
      </c>
      <c r="J38" s="30">
        <f>obliczenia!J58</f>
        <v>0</v>
      </c>
      <c r="K38" s="30">
        <f>obliczenia!K58</f>
        <v>0</v>
      </c>
      <c r="L38" s="30">
        <f>obliczenia!L58</f>
        <v>0</v>
      </c>
      <c r="M38" s="30">
        <f>obliczenia!M58</f>
        <v>0</v>
      </c>
      <c r="N38" s="30">
        <f>obliczenia!N58</f>
        <v>0</v>
      </c>
      <c r="O38" s="30">
        <f>obliczenia!O58</f>
        <v>0</v>
      </c>
      <c r="P38" s="30">
        <f>obliczenia!P58</f>
        <v>0</v>
      </c>
      <c r="Q38" s="30">
        <f>obliczenia!Q58</f>
        <v>0</v>
      </c>
      <c r="R38" s="30">
        <f>obliczenia!R58</f>
        <v>0</v>
      </c>
      <c r="S38" s="30">
        <f>obliczenia!S58</f>
        <v>0</v>
      </c>
      <c r="T38" s="30">
        <f>obliczenia!T58</f>
        <v>0</v>
      </c>
      <c r="U38" s="30">
        <f>obliczenia!U58</f>
        <v>0</v>
      </c>
      <c r="V38" s="30">
        <f>obliczenia!V58</f>
        <v>0</v>
      </c>
      <c r="W38" s="30">
        <f>obliczenia!W58</f>
        <v>0</v>
      </c>
      <c r="X38" s="30">
        <f>obliczenia!X58</f>
        <v>0</v>
      </c>
      <c r="Y38" s="30">
        <f>obliczenia!Y58</f>
        <v>0</v>
      </c>
      <c r="Z38" s="30">
        <f>obliczenia!Z58</f>
        <v>0</v>
      </c>
      <c r="AA38" s="30">
        <f>obliczenia!AA58</f>
        <v>0</v>
      </c>
      <c r="AB38" s="21"/>
      <c r="AC38" s="21"/>
    </row>
    <row r="39" spans="2:29" s="2" customFormat="1" ht="15" x14ac:dyDescent="0.25">
      <c r="B39" s="42" t="s">
        <v>35</v>
      </c>
      <c r="C39" s="32">
        <f>obliczenia!C59</f>
        <v>0</v>
      </c>
      <c r="D39" s="32">
        <f>obliczenia!D59</f>
        <v>0</v>
      </c>
      <c r="E39" s="32">
        <f>obliczenia!E59</f>
        <v>-61779.772727272735</v>
      </c>
      <c r="F39" s="32">
        <f>obliczenia!F59</f>
        <v>-61779.772727272735</v>
      </c>
      <c r="G39" s="32">
        <f>obliczenia!G59</f>
        <v>-61779.772727272735</v>
      </c>
      <c r="H39" s="32">
        <f>obliczenia!H59</f>
        <v>-61779.772727272735</v>
      </c>
      <c r="I39" s="32">
        <f>obliczenia!I59</f>
        <v>-61779.772727272735</v>
      </c>
      <c r="J39" s="32">
        <f>obliczenia!J59</f>
        <v>-61779.772727272735</v>
      </c>
      <c r="K39" s="32">
        <f>obliczenia!K59</f>
        <v>-61779.772727272735</v>
      </c>
      <c r="L39" s="32">
        <f>obliczenia!L59</f>
        <v>-61779.772727272735</v>
      </c>
      <c r="M39" s="32">
        <f>obliczenia!M59</f>
        <v>-61779.772727272735</v>
      </c>
      <c r="N39" s="32">
        <f>obliczenia!N59</f>
        <v>-61779.772727272735</v>
      </c>
      <c r="O39" s="32">
        <f>obliczenia!O59</f>
        <v>-79961.590909090912</v>
      </c>
      <c r="P39" s="32">
        <f>obliczenia!P59</f>
        <v>-79961.590909090912</v>
      </c>
      <c r="Q39" s="32">
        <f>obliczenia!Q59</f>
        <v>-79961.590909090912</v>
      </c>
      <c r="R39" s="32">
        <f>obliczenia!R59</f>
        <v>-79961.590909090912</v>
      </c>
      <c r="S39" s="32">
        <f>obliczenia!S59</f>
        <v>-79961.590909090912</v>
      </c>
      <c r="T39" s="32">
        <f>obliczenia!T59</f>
        <v>-79961.590909090912</v>
      </c>
      <c r="U39" s="32">
        <f>obliczenia!U59</f>
        <v>-79961.590909090912</v>
      </c>
      <c r="V39" s="32">
        <f>obliczenia!V59</f>
        <v>-79961.590909090912</v>
      </c>
      <c r="W39" s="32">
        <f>obliczenia!W59</f>
        <v>-79961.590909090912</v>
      </c>
      <c r="X39" s="32">
        <f>obliczenia!X59</f>
        <v>-79961.590909090912</v>
      </c>
      <c r="Y39" s="32">
        <f>obliczenia!Y59</f>
        <v>-98143.409090909088</v>
      </c>
      <c r="Z39" s="32">
        <f>obliczenia!Z59</f>
        <v>-98143.409090909088</v>
      </c>
      <c r="AA39" s="32">
        <f>obliczenia!AA59</f>
        <v>-98143.409090909088</v>
      </c>
      <c r="AB39" s="20"/>
      <c r="AC39" s="20"/>
    </row>
    <row r="40" spans="2:29" ht="30" x14ac:dyDescent="0.25">
      <c r="B40" s="24" t="s">
        <v>36</v>
      </c>
      <c r="C40" s="30">
        <f>obliczenia!C60</f>
        <v>0</v>
      </c>
      <c r="D40" s="30">
        <f>obliczenia!D60</f>
        <v>0</v>
      </c>
      <c r="E40" s="30">
        <f>obliczenia!E60</f>
        <v>0</v>
      </c>
      <c r="F40" s="30">
        <f>obliczenia!F60</f>
        <v>0</v>
      </c>
      <c r="G40" s="30">
        <f>obliczenia!G60</f>
        <v>0</v>
      </c>
      <c r="H40" s="30">
        <f>obliczenia!H60</f>
        <v>0</v>
      </c>
      <c r="I40" s="30">
        <f>obliczenia!I60</f>
        <v>0</v>
      </c>
      <c r="J40" s="30">
        <f>obliczenia!J60</f>
        <v>0</v>
      </c>
      <c r="K40" s="30">
        <f>obliczenia!K60</f>
        <v>0</v>
      </c>
      <c r="L40" s="30">
        <f>obliczenia!L60</f>
        <v>0</v>
      </c>
      <c r="M40" s="30">
        <f>obliczenia!M60</f>
        <v>0</v>
      </c>
      <c r="N40" s="30">
        <f>obliczenia!N60</f>
        <v>0</v>
      </c>
      <c r="O40" s="30">
        <f>obliczenia!O60</f>
        <v>0</v>
      </c>
      <c r="P40" s="30">
        <f>obliczenia!P60</f>
        <v>0</v>
      </c>
      <c r="Q40" s="30">
        <f>obliczenia!Q60</f>
        <v>0</v>
      </c>
      <c r="R40" s="30">
        <f>obliczenia!R60</f>
        <v>0</v>
      </c>
      <c r="S40" s="30">
        <f>obliczenia!S60</f>
        <v>0</v>
      </c>
      <c r="T40" s="30">
        <f>obliczenia!T60</f>
        <v>0</v>
      </c>
      <c r="U40" s="30">
        <f>obliczenia!U60</f>
        <v>0</v>
      </c>
      <c r="V40" s="30">
        <f>obliczenia!V60</f>
        <v>0</v>
      </c>
      <c r="W40" s="30">
        <f>obliczenia!W60</f>
        <v>0</v>
      </c>
      <c r="X40" s="30">
        <f>obliczenia!X60</f>
        <v>0</v>
      </c>
      <c r="Y40" s="30">
        <f>obliczenia!Y60</f>
        <v>0</v>
      </c>
      <c r="Z40" s="30">
        <f>obliczenia!Z60</f>
        <v>0</v>
      </c>
      <c r="AA40" s="30">
        <f>obliczenia!AA60</f>
        <v>0</v>
      </c>
      <c r="AB40" s="21"/>
      <c r="AC40" s="21"/>
    </row>
    <row r="41" spans="2:29" s="2" customFormat="1" ht="15" x14ac:dyDescent="0.25">
      <c r="B41" s="42" t="s">
        <v>37</v>
      </c>
      <c r="C41" s="32">
        <f>obliczenia!C61</f>
        <v>0</v>
      </c>
      <c r="D41" s="32">
        <f>obliczenia!D61</f>
        <v>0</v>
      </c>
      <c r="E41" s="32">
        <f>obliczenia!E61</f>
        <v>-61779.772727272735</v>
      </c>
      <c r="F41" s="32">
        <f>obliczenia!F61</f>
        <v>-61779.772727272735</v>
      </c>
      <c r="G41" s="32">
        <f>obliczenia!G61</f>
        <v>-61779.772727272735</v>
      </c>
      <c r="H41" s="32">
        <f>obliczenia!H61</f>
        <v>-61779.772727272735</v>
      </c>
      <c r="I41" s="32">
        <f>obliczenia!I61</f>
        <v>-61779.772727272735</v>
      </c>
      <c r="J41" s="32">
        <f>obliczenia!J61</f>
        <v>-61779.772727272735</v>
      </c>
      <c r="K41" s="32">
        <f>obliczenia!K61</f>
        <v>-61779.772727272735</v>
      </c>
      <c r="L41" s="32">
        <f>obliczenia!L61</f>
        <v>-61779.772727272735</v>
      </c>
      <c r="M41" s="32">
        <f>obliczenia!M61</f>
        <v>-61779.772727272735</v>
      </c>
      <c r="N41" s="32">
        <f>obliczenia!N61</f>
        <v>-61779.772727272735</v>
      </c>
      <c r="O41" s="32">
        <f>obliczenia!O61</f>
        <v>-79961.590909090912</v>
      </c>
      <c r="P41" s="32">
        <f>obliczenia!P61</f>
        <v>-79961.590909090912</v>
      </c>
      <c r="Q41" s="32">
        <f>obliczenia!Q61</f>
        <v>-79961.590909090912</v>
      </c>
      <c r="R41" s="32">
        <f>obliczenia!R61</f>
        <v>-79961.590909090912</v>
      </c>
      <c r="S41" s="32">
        <f>obliczenia!S61</f>
        <v>-79961.590909090912</v>
      </c>
      <c r="T41" s="32">
        <f>obliczenia!T61</f>
        <v>-79961.590909090912</v>
      </c>
      <c r="U41" s="32">
        <f>obliczenia!U61</f>
        <v>-79961.590909090912</v>
      </c>
      <c r="V41" s="32">
        <f>obliczenia!V61</f>
        <v>-79961.590909090912</v>
      </c>
      <c r="W41" s="32">
        <f>obliczenia!W61</f>
        <v>-79961.590909090912</v>
      </c>
      <c r="X41" s="32">
        <f>obliczenia!X61</f>
        <v>-79961.590909090912</v>
      </c>
      <c r="Y41" s="32">
        <f>obliczenia!Y61</f>
        <v>-98143.409090909088</v>
      </c>
      <c r="Z41" s="32">
        <f>obliczenia!Z61</f>
        <v>-98143.409090909088</v>
      </c>
      <c r="AA41" s="32">
        <f>obliczenia!AA61</f>
        <v>-98143.409090909088</v>
      </c>
      <c r="AB41" s="20"/>
      <c r="AC41" s="20"/>
    </row>
    <row r="42" spans="2:29" ht="15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2:29" ht="15" x14ac:dyDescent="0.25">
      <c r="B43" s="20" t="s">
        <v>159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2:29" ht="15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2:29" ht="30" x14ac:dyDescent="0.25">
      <c r="B45" s="22" t="s">
        <v>158</v>
      </c>
      <c r="C45" s="23" t="str">
        <f>założenia!C17</f>
        <v>Rok n
2015</v>
      </c>
      <c r="D45" s="23" t="str">
        <f>założenia!D17</f>
        <v>Rok n+1
2016</v>
      </c>
      <c r="E45" s="23" t="str">
        <f>założenia!E17</f>
        <v>Rok n+2
2017</v>
      </c>
      <c r="F45" s="23" t="str">
        <f>założenia!F17</f>
        <v>Rok n+3
2018</v>
      </c>
      <c r="G45" s="23" t="str">
        <f>założenia!G17</f>
        <v>Rok n+4
2019</v>
      </c>
      <c r="H45" s="23" t="str">
        <f>założenia!H17</f>
        <v>Rok n+5
2020</v>
      </c>
      <c r="I45" s="23" t="str">
        <f>założenia!I17</f>
        <v>Rok n+6
2021</v>
      </c>
      <c r="J45" s="23" t="str">
        <f>założenia!J17</f>
        <v>Rok n+7
2022</v>
      </c>
      <c r="K45" s="23" t="str">
        <f>założenia!K17</f>
        <v>Rok n+8
2023</v>
      </c>
      <c r="L45" s="23" t="str">
        <f>założenia!L17</f>
        <v>Rok n+9
2024</v>
      </c>
      <c r="M45" s="23" t="str">
        <f>założenia!M17</f>
        <v>Rok n+10
2025</v>
      </c>
      <c r="N45" s="23" t="str">
        <f>założenia!N17</f>
        <v>Rok n+11
2026</v>
      </c>
      <c r="O45" s="23" t="str">
        <f>założenia!O17</f>
        <v>Rok n+12
2027</v>
      </c>
      <c r="P45" s="23" t="str">
        <f>założenia!P17</f>
        <v>Rok n+13
2028</v>
      </c>
      <c r="Q45" s="23" t="str">
        <f>założenia!Q17</f>
        <v>Rok n+14
2029</v>
      </c>
      <c r="R45" s="23" t="str">
        <f>założenia!R17</f>
        <v>Rok n+15
2030</v>
      </c>
      <c r="S45" s="23" t="str">
        <f>założenia!S17</f>
        <v>Rok n+16
2031</v>
      </c>
      <c r="T45" s="23" t="str">
        <f>założenia!T17</f>
        <v>Rok n+17
2032</v>
      </c>
      <c r="U45" s="23" t="str">
        <f>założenia!U17</f>
        <v>Rok n+18
2033</v>
      </c>
      <c r="V45" s="23" t="str">
        <f>założenia!V17</f>
        <v>Rok n+19
2034</v>
      </c>
      <c r="W45" s="23" t="str">
        <f>założenia!W17</f>
        <v>Rok n+20
2035</v>
      </c>
      <c r="X45" s="23" t="str">
        <f>założenia!X17</f>
        <v>Rok n+21
2036</v>
      </c>
      <c r="Y45" s="23" t="str">
        <f>założenia!Y17</f>
        <v>Rok n+22
2037</v>
      </c>
      <c r="Z45" s="23" t="str">
        <f>założenia!Z17</f>
        <v>Rok n+23
2038</v>
      </c>
      <c r="AA45" s="23" t="str">
        <f>założenia!AA17</f>
        <v>Rok n+24
2039</v>
      </c>
      <c r="AB45" s="21"/>
      <c r="AC45" s="21"/>
    </row>
    <row r="46" spans="2:29" ht="15" x14ac:dyDescent="0.25">
      <c r="B46" s="42" t="s">
        <v>38</v>
      </c>
      <c r="C46" s="32">
        <f>obliczenia!C74</f>
        <v>123000</v>
      </c>
      <c r="D46" s="32">
        <f>obliczenia!D74</f>
        <v>8041500</v>
      </c>
      <c r="E46" s="32">
        <f>obliczenia!E74</f>
        <v>7797818.1818181816</v>
      </c>
      <c r="F46" s="32">
        <f>obliczenia!F74</f>
        <v>7554136.3636363633</v>
      </c>
      <c r="G46" s="32">
        <f>obliczenia!G74</f>
        <v>7310454.5454545449</v>
      </c>
      <c r="H46" s="32">
        <f>obliczenia!H74</f>
        <v>7066772.7272727266</v>
      </c>
      <c r="I46" s="32">
        <f>obliczenia!I74</f>
        <v>6823090.9090909082</v>
      </c>
      <c r="J46" s="32">
        <f>obliczenia!J74</f>
        <v>6579409.0909090899</v>
      </c>
      <c r="K46" s="32">
        <f>obliczenia!K74</f>
        <v>6335727.2727272715</v>
      </c>
      <c r="L46" s="32">
        <f>obliczenia!L74</f>
        <v>6092045.4545454532</v>
      </c>
      <c r="M46" s="32">
        <f>obliczenia!M74</f>
        <v>5848363.6363636348</v>
      </c>
      <c r="N46" s="32">
        <f>obliczenia!N74</f>
        <v>6204681.8181818165</v>
      </c>
      <c r="O46" s="32">
        <f>obliczenia!O74</f>
        <v>5942818.1818181798</v>
      </c>
      <c r="P46" s="32">
        <f>obliczenia!P74</f>
        <v>5680954.5454545431</v>
      </c>
      <c r="Q46" s="32">
        <f>obliczenia!Q74</f>
        <v>5419090.9090909064</v>
      </c>
      <c r="R46" s="32">
        <f>obliczenia!R74</f>
        <v>5157227.2727272697</v>
      </c>
      <c r="S46" s="32">
        <f>obliczenia!S74</f>
        <v>4895363.636363633</v>
      </c>
      <c r="T46" s="32">
        <f>obliczenia!T74</f>
        <v>4633499.9999999963</v>
      </c>
      <c r="U46" s="32">
        <f>obliczenia!U74</f>
        <v>4371636.3636363596</v>
      </c>
      <c r="V46" s="32">
        <f>obliczenia!V74</f>
        <v>4109772.7272727229</v>
      </c>
      <c r="W46" s="32">
        <f>obliczenia!W74</f>
        <v>3847909.0909090862</v>
      </c>
      <c r="X46" s="32">
        <f>obliczenia!X74</f>
        <v>4186045.4545454495</v>
      </c>
      <c r="Y46" s="32">
        <f>obliczenia!Y74</f>
        <v>3905999.9999999949</v>
      </c>
      <c r="Z46" s="32">
        <f>obliczenia!Z74</f>
        <v>3625954.5454545403</v>
      </c>
      <c r="AA46" s="32">
        <f>obliczenia!AA74</f>
        <v>3345909.0909090857</v>
      </c>
      <c r="AB46" s="21"/>
      <c r="AC46" s="21"/>
    </row>
    <row r="47" spans="2:29" s="3" customFormat="1" ht="15" x14ac:dyDescent="0.25">
      <c r="B47" s="24" t="s">
        <v>39</v>
      </c>
      <c r="C47" s="30">
        <f>obliczenia!C75</f>
        <v>0</v>
      </c>
      <c r="D47" s="30">
        <f>obliczenia!D75</f>
        <v>0</v>
      </c>
      <c r="E47" s="30">
        <f>obliczenia!E75</f>
        <v>0</v>
      </c>
      <c r="F47" s="30">
        <f>obliczenia!F75</f>
        <v>0</v>
      </c>
      <c r="G47" s="30">
        <f>obliczenia!G75</f>
        <v>0</v>
      </c>
      <c r="H47" s="30">
        <f>obliczenia!H75</f>
        <v>0</v>
      </c>
      <c r="I47" s="30">
        <f>obliczenia!I75</f>
        <v>0</v>
      </c>
      <c r="J47" s="30">
        <f>obliczenia!J75</f>
        <v>0</v>
      </c>
      <c r="K47" s="30">
        <f>obliczenia!K75</f>
        <v>0</v>
      </c>
      <c r="L47" s="30">
        <f>obliczenia!L75</f>
        <v>0</v>
      </c>
      <c r="M47" s="30">
        <f>obliczenia!M75</f>
        <v>0</v>
      </c>
      <c r="N47" s="30">
        <f>obliczenia!N75</f>
        <v>0</v>
      </c>
      <c r="O47" s="30">
        <f>obliczenia!O75</f>
        <v>0</v>
      </c>
      <c r="P47" s="30">
        <f>obliczenia!P75</f>
        <v>0</v>
      </c>
      <c r="Q47" s="30">
        <f>obliczenia!Q75</f>
        <v>0</v>
      </c>
      <c r="R47" s="30">
        <f>obliczenia!R75</f>
        <v>0</v>
      </c>
      <c r="S47" s="30">
        <f>obliczenia!S75</f>
        <v>0</v>
      </c>
      <c r="T47" s="30">
        <f>obliczenia!T75</f>
        <v>0</v>
      </c>
      <c r="U47" s="30">
        <f>obliczenia!U75</f>
        <v>0</v>
      </c>
      <c r="V47" s="30">
        <f>obliczenia!V75</f>
        <v>0</v>
      </c>
      <c r="W47" s="30">
        <f>obliczenia!W75</f>
        <v>0</v>
      </c>
      <c r="X47" s="30">
        <f>obliczenia!X75</f>
        <v>0</v>
      </c>
      <c r="Y47" s="30">
        <f>obliczenia!Y75</f>
        <v>0</v>
      </c>
      <c r="Z47" s="30">
        <f>obliczenia!Z75</f>
        <v>0</v>
      </c>
      <c r="AA47" s="30">
        <f>obliczenia!AA75</f>
        <v>0</v>
      </c>
      <c r="AB47" s="21"/>
      <c r="AC47" s="21"/>
    </row>
    <row r="48" spans="2:29" s="3" customFormat="1" ht="15" x14ac:dyDescent="0.25">
      <c r="B48" s="24" t="s">
        <v>40</v>
      </c>
      <c r="C48" s="30">
        <f>obliczenia!C76</f>
        <v>123000</v>
      </c>
      <c r="D48" s="30">
        <f>obliczenia!D76</f>
        <v>8041500</v>
      </c>
      <c r="E48" s="30">
        <f>obliczenia!E76</f>
        <v>7797818.1818181816</v>
      </c>
      <c r="F48" s="30">
        <f>obliczenia!F76</f>
        <v>7554136.3636363633</v>
      </c>
      <c r="G48" s="30">
        <f>obliczenia!G76</f>
        <v>7310454.5454545449</v>
      </c>
      <c r="H48" s="30">
        <f>obliczenia!H76</f>
        <v>7066772.7272727266</v>
      </c>
      <c r="I48" s="30">
        <f>obliczenia!I76</f>
        <v>6823090.9090909082</v>
      </c>
      <c r="J48" s="30">
        <f>obliczenia!J76</f>
        <v>6579409.0909090899</v>
      </c>
      <c r="K48" s="30">
        <f>obliczenia!K76</f>
        <v>6335727.2727272715</v>
      </c>
      <c r="L48" s="30">
        <f>obliczenia!L76</f>
        <v>6092045.4545454532</v>
      </c>
      <c r="M48" s="30">
        <f>obliczenia!M76</f>
        <v>5848363.6363636348</v>
      </c>
      <c r="N48" s="30">
        <f>obliczenia!N76</f>
        <v>6204681.8181818165</v>
      </c>
      <c r="O48" s="30">
        <f>obliczenia!O76</f>
        <v>5942818.1818181798</v>
      </c>
      <c r="P48" s="30">
        <f>obliczenia!P76</f>
        <v>5680954.5454545431</v>
      </c>
      <c r="Q48" s="30">
        <f>obliczenia!Q76</f>
        <v>5419090.9090909064</v>
      </c>
      <c r="R48" s="30">
        <f>obliczenia!R76</f>
        <v>5157227.2727272697</v>
      </c>
      <c r="S48" s="30">
        <f>obliczenia!S76</f>
        <v>4895363.636363633</v>
      </c>
      <c r="T48" s="30">
        <f>obliczenia!T76</f>
        <v>4633499.9999999963</v>
      </c>
      <c r="U48" s="30">
        <f>obliczenia!U76</f>
        <v>4371636.3636363596</v>
      </c>
      <c r="V48" s="30">
        <f>obliczenia!V76</f>
        <v>4109772.7272727229</v>
      </c>
      <c r="W48" s="30">
        <f>obliczenia!W76</f>
        <v>3847909.0909090862</v>
      </c>
      <c r="X48" s="30">
        <f>obliczenia!X76</f>
        <v>4186045.4545454495</v>
      </c>
      <c r="Y48" s="30">
        <f>obliczenia!Y76</f>
        <v>3905999.9999999949</v>
      </c>
      <c r="Z48" s="30">
        <f>obliczenia!Z76</f>
        <v>3625954.5454545403</v>
      </c>
      <c r="AA48" s="30">
        <f>obliczenia!AA76</f>
        <v>3345909.0909090857</v>
      </c>
      <c r="AB48" s="21"/>
      <c r="AC48" s="21"/>
    </row>
    <row r="49" spans="2:29" s="3" customFormat="1" ht="15" x14ac:dyDescent="0.25">
      <c r="B49" s="24" t="s">
        <v>41</v>
      </c>
      <c r="C49" s="30">
        <f>obliczenia!C77</f>
        <v>0</v>
      </c>
      <c r="D49" s="30">
        <f>obliczenia!D77</f>
        <v>0</v>
      </c>
      <c r="E49" s="30">
        <f>obliczenia!E77</f>
        <v>0</v>
      </c>
      <c r="F49" s="30">
        <f>obliczenia!F77</f>
        <v>0</v>
      </c>
      <c r="G49" s="30">
        <f>obliczenia!G77</f>
        <v>0</v>
      </c>
      <c r="H49" s="30">
        <f>obliczenia!H77</f>
        <v>0</v>
      </c>
      <c r="I49" s="30">
        <f>obliczenia!I77</f>
        <v>0</v>
      </c>
      <c r="J49" s="30">
        <f>obliczenia!J77</f>
        <v>0</v>
      </c>
      <c r="K49" s="30">
        <f>obliczenia!K77</f>
        <v>0</v>
      </c>
      <c r="L49" s="30">
        <f>obliczenia!L77</f>
        <v>0</v>
      </c>
      <c r="M49" s="30">
        <f>obliczenia!M77</f>
        <v>0</v>
      </c>
      <c r="N49" s="30">
        <f>obliczenia!N77</f>
        <v>0</v>
      </c>
      <c r="O49" s="30">
        <f>obliczenia!O77</f>
        <v>0</v>
      </c>
      <c r="P49" s="30">
        <f>obliczenia!P77</f>
        <v>0</v>
      </c>
      <c r="Q49" s="30">
        <f>obliczenia!Q77</f>
        <v>0</v>
      </c>
      <c r="R49" s="30">
        <f>obliczenia!R77</f>
        <v>0</v>
      </c>
      <c r="S49" s="30">
        <f>obliczenia!S77</f>
        <v>0</v>
      </c>
      <c r="T49" s="30">
        <f>obliczenia!T77</f>
        <v>0</v>
      </c>
      <c r="U49" s="30">
        <f>obliczenia!U77</f>
        <v>0</v>
      </c>
      <c r="V49" s="30">
        <f>obliczenia!V77</f>
        <v>0</v>
      </c>
      <c r="W49" s="30">
        <f>obliczenia!W77</f>
        <v>0</v>
      </c>
      <c r="X49" s="30">
        <f>obliczenia!X77</f>
        <v>0</v>
      </c>
      <c r="Y49" s="30">
        <f>obliczenia!Y77</f>
        <v>0</v>
      </c>
      <c r="Z49" s="30">
        <f>obliczenia!Z77</f>
        <v>0</v>
      </c>
      <c r="AA49" s="30">
        <f>obliczenia!AA77</f>
        <v>0</v>
      </c>
      <c r="AB49" s="21"/>
      <c r="AC49" s="21"/>
    </row>
    <row r="50" spans="2:29" s="3" customFormat="1" ht="15" x14ac:dyDescent="0.25">
      <c r="B50" s="24" t="s">
        <v>42</v>
      </c>
      <c r="C50" s="30">
        <f>obliczenia!C78</f>
        <v>0</v>
      </c>
      <c r="D50" s="30">
        <f>obliczenia!D78</f>
        <v>0</v>
      </c>
      <c r="E50" s="30">
        <f>obliczenia!E78</f>
        <v>0</v>
      </c>
      <c r="F50" s="30">
        <f>obliczenia!F78</f>
        <v>0</v>
      </c>
      <c r="G50" s="30">
        <f>obliczenia!G78</f>
        <v>0</v>
      </c>
      <c r="H50" s="30">
        <f>obliczenia!H78</f>
        <v>0</v>
      </c>
      <c r="I50" s="30">
        <f>obliczenia!I78</f>
        <v>0</v>
      </c>
      <c r="J50" s="30">
        <f>obliczenia!J78</f>
        <v>0</v>
      </c>
      <c r="K50" s="30">
        <f>obliczenia!K78</f>
        <v>0</v>
      </c>
      <c r="L50" s="30">
        <f>obliczenia!L78</f>
        <v>0</v>
      </c>
      <c r="M50" s="30">
        <f>obliczenia!M78</f>
        <v>0</v>
      </c>
      <c r="N50" s="30">
        <f>obliczenia!N78</f>
        <v>0</v>
      </c>
      <c r="O50" s="30">
        <f>obliczenia!O78</f>
        <v>0</v>
      </c>
      <c r="P50" s="30">
        <f>obliczenia!P78</f>
        <v>0</v>
      </c>
      <c r="Q50" s="30">
        <f>obliczenia!Q78</f>
        <v>0</v>
      </c>
      <c r="R50" s="30">
        <f>obliczenia!R78</f>
        <v>0</v>
      </c>
      <c r="S50" s="30">
        <f>obliczenia!S78</f>
        <v>0</v>
      </c>
      <c r="T50" s="30">
        <f>obliczenia!T78</f>
        <v>0</v>
      </c>
      <c r="U50" s="30">
        <f>obliczenia!U78</f>
        <v>0</v>
      </c>
      <c r="V50" s="30">
        <f>obliczenia!V78</f>
        <v>0</v>
      </c>
      <c r="W50" s="30">
        <f>obliczenia!W78</f>
        <v>0</v>
      </c>
      <c r="X50" s="30">
        <f>obliczenia!X78</f>
        <v>0</v>
      </c>
      <c r="Y50" s="30">
        <f>obliczenia!Y78</f>
        <v>0</v>
      </c>
      <c r="Z50" s="30">
        <f>obliczenia!Z78</f>
        <v>0</v>
      </c>
      <c r="AA50" s="30">
        <f>obliczenia!AA78</f>
        <v>0</v>
      </c>
      <c r="AB50" s="21"/>
      <c r="AC50" s="21"/>
    </row>
    <row r="51" spans="2:29" s="3" customFormat="1" ht="30" x14ac:dyDescent="0.25">
      <c r="B51" s="24" t="s">
        <v>43</v>
      </c>
      <c r="C51" s="30">
        <f>obliczenia!C79</f>
        <v>0</v>
      </c>
      <c r="D51" s="30">
        <f>obliczenia!D79</f>
        <v>0</v>
      </c>
      <c r="E51" s="30">
        <f>obliczenia!E79</f>
        <v>0</v>
      </c>
      <c r="F51" s="30">
        <f>obliczenia!F79</f>
        <v>0</v>
      </c>
      <c r="G51" s="30">
        <f>obliczenia!G79</f>
        <v>0</v>
      </c>
      <c r="H51" s="30">
        <f>obliczenia!H79</f>
        <v>0</v>
      </c>
      <c r="I51" s="30">
        <f>obliczenia!I79</f>
        <v>0</v>
      </c>
      <c r="J51" s="30">
        <f>obliczenia!J79</f>
        <v>0</v>
      </c>
      <c r="K51" s="30">
        <f>obliczenia!K79</f>
        <v>0</v>
      </c>
      <c r="L51" s="30">
        <f>obliczenia!L79</f>
        <v>0</v>
      </c>
      <c r="M51" s="30">
        <f>obliczenia!M79</f>
        <v>0</v>
      </c>
      <c r="N51" s="30">
        <f>obliczenia!N79</f>
        <v>0</v>
      </c>
      <c r="O51" s="30">
        <f>obliczenia!O79</f>
        <v>0</v>
      </c>
      <c r="P51" s="30">
        <f>obliczenia!P79</f>
        <v>0</v>
      </c>
      <c r="Q51" s="30">
        <f>obliczenia!Q79</f>
        <v>0</v>
      </c>
      <c r="R51" s="30">
        <f>obliczenia!R79</f>
        <v>0</v>
      </c>
      <c r="S51" s="30">
        <f>obliczenia!S79</f>
        <v>0</v>
      </c>
      <c r="T51" s="30">
        <f>obliczenia!T79</f>
        <v>0</v>
      </c>
      <c r="U51" s="30">
        <f>obliczenia!U79</f>
        <v>0</v>
      </c>
      <c r="V51" s="30">
        <f>obliczenia!V79</f>
        <v>0</v>
      </c>
      <c r="W51" s="30">
        <f>obliczenia!W79</f>
        <v>0</v>
      </c>
      <c r="X51" s="30">
        <f>obliczenia!X79</f>
        <v>0</v>
      </c>
      <c r="Y51" s="30">
        <f>obliczenia!Y79</f>
        <v>0</v>
      </c>
      <c r="Z51" s="30">
        <f>obliczenia!Z79</f>
        <v>0</v>
      </c>
      <c r="AA51" s="30">
        <f>obliczenia!AA79</f>
        <v>0</v>
      </c>
      <c r="AB51" s="21"/>
      <c r="AC51" s="21"/>
    </row>
    <row r="52" spans="2:29" ht="15" x14ac:dyDescent="0.25">
      <c r="B52" s="42" t="s">
        <v>44</v>
      </c>
      <c r="C52" s="32">
        <f>obliczenia!C80</f>
        <v>-49815</v>
      </c>
      <c r="D52" s="32">
        <f>obliczenia!D80</f>
        <v>-3622732.5</v>
      </c>
      <c r="E52" s="32">
        <f>obliczenia!E80</f>
        <v>-3564347.8846153845</v>
      </c>
      <c r="F52" s="32">
        <f>obliczenia!F80</f>
        <v>-3516347.8846153845</v>
      </c>
      <c r="G52" s="32">
        <f>obliczenia!G80</f>
        <v>-3468347.8846153845</v>
      </c>
      <c r="H52" s="32">
        <f>obliczenia!H80</f>
        <v>-3420347.8846153845</v>
      </c>
      <c r="I52" s="32">
        <f>obliczenia!I80</f>
        <v>-3372347.8846153845</v>
      </c>
      <c r="J52" s="32">
        <f>obliczenia!J80</f>
        <v>-3324347.8846153845</v>
      </c>
      <c r="K52" s="32">
        <f>obliczenia!K80</f>
        <v>-3276347.8846153845</v>
      </c>
      <c r="L52" s="32">
        <f>obliczenia!L80</f>
        <v>-3228347.8846153845</v>
      </c>
      <c r="M52" s="32">
        <f>obliczenia!M80</f>
        <v>-3180347.8846153845</v>
      </c>
      <c r="N52" s="32">
        <f>obliczenia!N80</f>
        <v>-3732347.8846153845</v>
      </c>
      <c r="O52" s="32">
        <f>obliczenia!O80</f>
        <v>-3684347.8846153845</v>
      </c>
      <c r="P52" s="32">
        <f>obliczenia!P80</f>
        <v>-3636347.8846153845</v>
      </c>
      <c r="Q52" s="32">
        <f>obliczenia!Q80</f>
        <v>-3588347.8846153845</v>
      </c>
      <c r="R52" s="32">
        <f>obliczenia!R80</f>
        <v>-3540347.8846153845</v>
      </c>
      <c r="S52" s="32">
        <f>obliczenia!S80</f>
        <v>-3492347.8846153845</v>
      </c>
      <c r="T52" s="32">
        <f>obliczenia!T80</f>
        <v>-3444347.8846153845</v>
      </c>
      <c r="U52" s="32">
        <f>obliczenia!U80</f>
        <v>-3396347.8846153845</v>
      </c>
      <c r="V52" s="32">
        <f>obliczenia!V80</f>
        <v>-3348347.8846153845</v>
      </c>
      <c r="W52" s="32">
        <f>obliczenia!W80</f>
        <v>-3300347.8846153845</v>
      </c>
      <c r="X52" s="32">
        <f>obliczenia!X80</f>
        <v>-3852347.8846153845</v>
      </c>
      <c r="Y52" s="32">
        <f>obliczenia!Y80</f>
        <v>-3804347.8846153845</v>
      </c>
      <c r="Z52" s="32">
        <f>obliczenia!Z80</f>
        <v>-3756347.8846153845</v>
      </c>
      <c r="AA52" s="32">
        <f>obliczenia!AA80</f>
        <v>-3708347.8846153845</v>
      </c>
      <c r="AB52" s="21"/>
      <c r="AC52" s="21"/>
    </row>
    <row r="53" spans="2:29" s="3" customFormat="1" ht="15" x14ac:dyDescent="0.25">
      <c r="B53" s="24" t="s">
        <v>45</v>
      </c>
      <c r="C53" s="30">
        <f>obliczenia!C81</f>
        <v>0</v>
      </c>
      <c r="D53" s="30">
        <f>obliczenia!D81</f>
        <v>0</v>
      </c>
      <c r="E53" s="30">
        <f>obliczenia!E81</f>
        <v>259.61538461538458</v>
      </c>
      <c r="F53" s="30">
        <f>obliczenia!F81</f>
        <v>259.61538461538458</v>
      </c>
      <c r="G53" s="30">
        <f>obliczenia!G81</f>
        <v>259.61538461538458</v>
      </c>
      <c r="H53" s="30">
        <f>obliczenia!H81</f>
        <v>259.61538461538458</v>
      </c>
      <c r="I53" s="30">
        <f>obliczenia!I81</f>
        <v>259.61538461538458</v>
      </c>
      <c r="J53" s="30">
        <f>obliczenia!J81</f>
        <v>259.61538461538458</v>
      </c>
      <c r="K53" s="30">
        <f>obliczenia!K81</f>
        <v>259.61538461538458</v>
      </c>
      <c r="L53" s="30">
        <f>obliczenia!L81</f>
        <v>259.61538461538458</v>
      </c>
      <c r="M53" s="30">
        <f>obliczenia!M81</f>
        <v>259.61538461538458</v>
      </c>
      <c r="N53" s="30">
        <f>obliczenia!N81</f>
        <v>259.61538461538458</v>
      </c>
      <c r="O53" s="30">
        <f>obliczenia!O81</f>
        <v>259.61538461538458</v>
      </c>
      <c r="P53" s="30">
        <f>obliczenia!P81</f>
        <v>259.61538461538458</v>
      </c>
      <c r="Q53" s="30">
        <f>obliczenia!Q81</f>
        <v>259.61538461538458</v>
      </c>
      <c r="R53" s="30">
        <f>obliczenia!R81</f>
        <v>259.61538461538458</v>
      </c>
      <c r="S53" s="30">
        <f>obliczenia!S81</f>
        <v>259.61538461538458</v>
      </c>
      <c r="T53" s="30">
        <f>obliczenia!T81</f>
        <v>259.61538461538458</v>
      </c>
      <c r="U53" s="30">
        <f>obliczenia!U81</f>
        <v>259.61538461538458</v>
      </c>
      <c r="V53" s="30">
        <f>obliczenia!V81</f>
        <v>259.61538461538458</v>
      </c>
      <c r="W53" s="30">
        <f>obliczenia!W81</f>
        <v>259.61538461538458</v>
      </c>
      <c r="X53" s="30">
        <f>obliczenia!X81</f>
        <v>259.61538461538458</v>
      </c>
      <c r="Y53" s="30">
        <f>obliczenia!Y81</f>
        <v>259.61538461538458</v>
      </c>
      <c r="Z53" s="30">
        <f>obliczenia!Z81</f>
        <v>259.61538461538458</v>
      </c>
      <c r="AA53" s="30">
        <f>obliczenia!AA81</f>
        <v>259.61538461538458</v>
      </c>
      <c r="AB53" s="21"/>
      <c r="AC53" s="21"/>
    </row>
    <row r="54" spans="2:29" s="3" customFormat="1" ht="15" x14ac:dyDescent="0.25">
      <c r="B54" s="24" t="s">
        <v>46</v>
      </c>
      <c r="C54" s="30">
        <f>obliczenia!C82</f>
        <v>0</v>
      </c>
      <c r="D54" s="30">
        <f>obliczenia!D82</f>
        <v>0</v>
      </c>
      <c r="E54" s="30">
        <f>obliczenia!E82</f>
        <v>7788.4615384615381</v>
      </c>
      <c r="F54" s="30">
        <f>obliczenia!F82</f>
        <v>7788.4615384615381</v>
      </c>
      <c r="G54" s="30">
        <f>obliczenia!G82</f>
        <v>7788.4615384615381</v>
      </c>
      <c r="H54" s="30">
        <f>obliczenia!H82</f>
        <v>7788.4615384615381</v>
      </c>
      <c r="I54" s="30">
        <f>obliczenia!I82</f>
        <v>7788.4615384615381</v>
      </c>
      <c r="J54" s="30">
        <f>obliczenia!J82</f>
        <v>7788.4615384615381</v>
      </c>
      <c r="K54" s="30">
        <f>obliczenia!K82</f>
        <v>7788.4615384615381</v>
      </c>
      <c r="L54" s="30">
        <f>obliczenia!L82</f>
        <v>7788.4615384615381</v>
      </c>
      <c r="M54" s="30">
        <f>obliczenia!M82</f>
        <v>7788.4615384615381</v>
      </c>
      <c r="N54" s="30">
        <f>obliczenia!N82</f>
        <v>7788.4615384615381</v>
      </c>
      <c r="O54" s="30">
        <f>obliczenia!O82</f>
        <v>7788.4615384615381</v>
      </c>
      <c r="P54" s="30">
        <f>obliczenia!P82</f>
        <v>7788.4615384615381</v>
      </c>
      <c r="Q54" s="30">
        <f>obliczenia!Q82</f>
        <v>7788.4615384615381</v>
      </c>
      <c r="R54" s="30">
        <f>obliczenia!R82</f>
        <v>7788.4615384615381</v>
      </c>
      <c r="S54" s="30">
        <f>obliczenia!S82</f>
        <v>7788.4615384615381</v>
      </c>
      <c r="T54" s="30">
        <f>obliczenia!T82</f>
        <v>7788.4615384615381</v>
      </c>
      <c r="U54" s="30">
        <f>obliczenia!U82</f>
        <v>7788.4615384615381</v>
      </c>
      <c r="V54" s="30">
        <f>obliczenia!V82</f>
        <v>7788.4615384615381</v>
      </c>
      <c r="W54" s="30">
        <f>obliczenia!W82</f>
        <v>7788.4615384615381</v>
      </c>
      <c r="X54" s="30">
        <f>obliczenia!X82</f>
        <v>7788.4615384615381</v>
      </c>
      <c r="Y54" s="30">
        <f>obliczenia!Y82</f>
        <v>7788.4615384615381</v>
      </c>
      <c r="Z54" s="30">
        <f>obliczenia!Z82</f>
        <v>7788.4615384615381</v>
      </c>
      <c r="AA54" s="30">
        <f>obliczenia!AA82</f>
        <v>7788.4615384615381</v>
      </c>
      <c r="AB54" s="21"/>
      <c r="AC54" s="21"/>
    </row>
    <row r="55" spans="2:29" s="3" customFormat="1" ht="15" x14ac:dyDescent="0.25">
      <c r="B55" s="24" t="s">
        <v>47</v>
      </c>
      <c r="C55" s="30">
        <f>obliczenia!C83</f>
        <v>-49815</v>
      </c>
      <c r="D55" s="30">
        <f>obliczenia!D83</f>
        <v>-3622732.5</v>
      </c>
      <c r="E55" s="30">
        <f>obliczenia!E83</f>
        <v>-3572395.9615384615</v>
      </c>
      <c r="F55" s="30">
        <f>obliczenia!F83</f>
        <v>-3524395.9615384615</v>
      </c>
      <c r="G55" s="30">
        <f>obliczenia!G83</f>
        <v>-3476395.9615384615</v>
      </c>
      <c r="H55" s="30">
        <f>obliczenia!H83</f>
        <v>-3428395.9615384615</v>
      </c>
      <c r="I55" s="30">
        <f>obliczenia!I83</f>
        <v>-3380395.9615384615</v>
      </c>
      <c r="J55" s="30">
        <f>obliczenia!J83</f>
        <v>-3332395.9615384615</v>
      </c>
      <c r="K55" s="30">
        <f>obliczenia!K83</f>
        <v>-3284395.9615384615</v>
      </c>
      <c r="L55" s="30">
        <f>obliczenia!L83</f>
        <v>-3236395.9615384615</v>
      </c>
      <c r="M55" s="30">
        <f>obliczenia!M83</f>
        <v>-3188395.9615384615</v>
      </c>
      <c r="N55" s="30">
        <f>obliczenia!N83</f>
        <v>-3740395.9615384615</v>
      </c>
      <c r="O55" s="30">
        <f>obliczenia!O83</f>
        <v>-3692395.9615384615</v>
      </c>
      <c r="P55" s="30">
        <f>obliczenia!P83</f>
        <v>-3644395.9615384615</v>
      </c>
      <c r="Q55" s="30">
        <f>obliczenia!Q83</f>
        <v>-3596395.9615384615</v>
      </c>
      <c r="R55" s="30">
        <f>obliczenia!R83</f>
        <v>-3548395.9615384615</v>
      </c>
      <c r="S55" s="30">
        <f>obliczenia!S83</f>
        <v>-3500395.9615384615</v>
      </c>
      <c r="T55" s="30">
        <f>obliczenia!T83</f>
        <v>-3452395.9615384615</v>
      </c>
      <c r="U55" s="30">
        <f>obliczenia!U83</f>
        <v>-3404395.9615384615</v>
      </c>
      <c r="V55" s="30">
        <f>obliczenia!V83</f>
        <v>-3356395.9615384615</v>
      </c>
      <c r="W55" s="30">
        <f>obliczenia!W83</f>
        <v>-3308395.9615384615</v>
      </c>
      <c r="X55" s="30">
        <f>obliczenia!X83</f>
        <v>-3860395.9615384615</v>
      </c>
      <c r="Y55" s="30">
        <f>obliczenia!Y83</f>
        <v>-3812395.9615384615</v>
      </c>
      <c r="Z55" s="30">
        <f>obliczenia!Z83</f>
        <v>-3764395.9615384615</v>
      </c>
      <c r="AA55" s="30">
        <f>obliczenia!AA83</f>
        <v>-3716395.9615384615</v>
      </c>
      <c r="AB55" s="21"/>
      <c r="AC55" s="21"/>
    </row>
    <row r="56" spans="2:29" s="3" customFormat="1" ht="30" x14ac:dyDescent="0.25">
      <c r="B56" s="24" t="s">
        <v>48</v>
      </c>
      <c r="C56" s="30">
        <f>obliczenia!C84</f>
        <v>0</v>
      </c>
      <c r="D56" s="30">
        <f>obliczenia!D84</f>
        <v>0</v>
      </c>
      <c r="E56" s="30">
        <f>obliczenia!E84</f>
        <v>0</v>
      </c>
      <c r="F56" s="30">
        <f>obliczenia!F84</f>
        <v>0</v>
      </c>
      <c r="G56" s="30">
        <f>obliczenia!G84</f>
        <v>0</v>
      </c>
      <c r="H56" s="30">
        <f>obliczenia!H84</f>
        <v>0</v>
      </c>
      <c r="I56" s="30">
        <f>obliczenia!I84</f>
        <v>0</v>
      </c>
      <c r="J56" s="30">
        <f>obliczenia!J84</f>
        <v>0</v>
      </c>
      <c r="K56" s="30">
        <f>obliczenia!K84</f>
        <v>0</v>
      </c>
      <c r="L56" s="30">
        <f>obliczenia!L84</f>
        <v>0</v>
      </c>
      <c r="M56" s="30">
        <f>obliczenia!M84</f>
        <v>0</v>
      </c>
      <c r="N56" s="30">
        <f>obliczenia!N84</f>
        <v>0</v>
      </c>
      <c r="O56" s="30">
        <f>obliczenia!O84</f>
        <v>0</v>
      </c>
      <c r="P56" s="30">
        <f>obliczenia!P84</f>
        <v>0</v>
      </c>
      <c r="Q56" s="30">
        <f>obliczenia!Q84</f>
        <v>0</v>
      </c>
      <c r="R56" s="30">
        <f>obliczenia!R84</f>
        <v>0</v>
      </c>
      <c r="S56" s="30">
        <f>obliczenia!S84</f>
        <v>0</v>
      </c>
      <c r="T56" s="30">
        <f>obliczenia!T84</f>
        <v>0</v>
      </c>
      <c r="U56" s="30">
        <f>obliczenia!U84</f>
        <v>0</v>
      </c>
      <c r="V56" s="30">
        <f>obliczenia!V84</f>
        <v>0</v>
      </c>
      <c r="W56" s="30">
        <f>obliczenia!W84</f>
        <v>0</v>
      </c>
      <c r="X56" s="30">
        <f>obliczenia!X84</f>
        <v>0</v>
      </c>
      <c r="Y56" s="30">
        <f>obliczenia!Y84</f>
        <v>0</v>
      </c>
      <c r="Z56" s="30">
        <f>obliczenia!Z84</f>
        <v>0</v>
      </c>
      <c r="AA56" s="30">
        <f>obliczenia!AA84</f>
        <v>0</v>
      </c>
      <c r="AB56" s="21"/>
      <c r="AC56" s="21"/>
    </row>
    <row r="57" spans="2:29" ht="15" x14ac:dyDescent="0.25">
      <c r="B57" s="42" t="s">
        <v>49</v>
      </c>
      <c r="C57" s="32">
        <f>obliczenia!C85</f>
        <v>73185</v>
      </c>
      <c r="D57" s="32">
        <f>obliczenia!D85</f>
        <v>4418767.5</v>
      </c>
      <c r="E57" s="32">
        <f>obliczenia!E85</f>
        <v>4233470.2972027976</v>
      </c>
      <c r="F57" s="32">
        <f>obliczenia!F85</f>
        <v>4037788.4790209788</v>
      </c>
      <c r="G57" s="32">
        <f>obliczenia!G85</f>
        <v>3842106.6608391604</v>
      </c>
      <c r="H57" s="32">
        <f>obliczenia!H85</f>
        <v>3646424.8426573421</v>
      </c>
      <c r="I57" s="32">
        <f>obliczenia!I85</f>
        <v>3450743.0244755237</v>
      </c>
      <c r="J57" s="32">
        <f>obliczenia!J85</f>
        <v>3255061.2062937054</v>
      </c>
      <c r="K57" s="32">
        <f>obliczenia!K85</f>
        <v>3059379.388111887</v>
      </c>
      <c r="L57" s="32">
        <f>obliczenia!L85</f>
        <v>2863697.5699300687</v>
      </c>
      <c r="M57" s="32">
        <f>obliczenia!M85</f>
        <v>2668015.7517482503</v>
      </c>
      <c r="N57" s="32">
        <f>obliczenia!N85</f>
        <v>2472333.933566432</v>
      </c>
      <c r="O57" s="32">
        <f>obliczenia!O85</f>
        <v>2258470.2972027953</v>
      </c>
      <c r="P57" s="32">
        <f>obliczenia!P85</f>
        <v>2044606.6608391586</v>
      </c>
      <c r="Q57" s="32">
        <f>obliczenia!Q85</f>
        <v>1830743.0244755219</v>
      </c>
      <c r="R57" s="32">
        <f>obliczenia!R85</f>
        <v>1616879.3881118852</v>
      </c>
      <c r="S57" s="32">
        <f>obliczenia!S85</f>
        <v>1403015.7517482485</v>
      </c>
      <c r="T57" s="32">
        <f>obliczenia!T85</f>
        <v>1189152.1153846118</v>
      </c>
      <c r="U57" s="32">
        <f>obliczenia!U85</f>
        <v>975288.47902097506</v>
      </c>
      <c r="V57" s="32">
        <f>obliczenia!V85</f>
        <v>761424.84265733836</v>
      </c>
      <c r="W57" s="32">
        <f>obliczenia!W85</f>
        <v>547561.20629370166</v>
      </c>
      <c r="X57" s="32">
        <f>obliczenia!X85</f>
        <v>333697.56993006496</v>
      </c>
      <c r="Y57" s="32">
        <f>obliczenia!Y85</f>
        <v>101652.11538461037</v>
      </c>
      <c r="Z57" s="32">
        <f>obliczenia!Z85</f>
        <v>-130393.33916084422</v>
      </c>
      <c r="AA57" s="32">
        <f>obliczenia!AA85</f>
        <v>-362438.79370629881</v>
      </c>
      <c r="AB57" s="21"/>
      <c r="AC57" s="21"/>
    </row>
    <row r="58" spans="2:29" ht="15" x14ac:dyDescent="0.25">
      <c r="B58" s="42" t="s">
        <v>50</v>
      </c>
      <c r="C58" s="32">
        <f>obliczenia!C86</f>
        <v>0</v>
      </c>
      <c r="D58" s="32">
        <f>obliczenia!D86</f>
        <v>0</v>
      </c>
      <c r="E58" s="32">
        <f>obliczenia!E86</f>
        <v>-61779.772727272735</v>
      </c>
      <c r="F58" s="32">
        <f>obliczenia!F86</f>
        <v>-123559.54545454547</v>
      </c>
      <c r="G58" s="32">
        <f>obliczenia!G86</f>
        <v>-185339.31818181821</v>
      </c>
      <c r="H58" s="32">
        <f>obliczenia!H86</f>
        <v>-247119.09090909094</v>
      </c>
      <c r="I58" s="32">
        <f>obliczenia!I86</f>
        <v>-308898.86363636365</v>
      </c>
      <c r="J58" s="32">
        <f>obliczenia!J86</f>
        <v>-370678.63636363635</v>
      </c>
      <c r="K58" s="32">
        <f>obliczenia!K86</f>
        <v>-432458.40909090906</v>
      </c>
      <c r="L58" s="32">
        <f>obliczenia!L86</f>
        <v>-494238.18181818177</v>
      </c>
      <c r="M58" s="32">
        <f>obliczenia!M86</f>
        <v>-556017.95454545447</v>
      </c>
      <c r="N58" s="32">
        <f>obliczenia!N86</f>
        <v>-617797.72727272718</v>
      </c>
      <c r="O58" s="32">
        <f>obliczenia!O86</f>
        <v>-697759.31818181812</v>
      </c>
      <c r="P58" s="32">
        <f>obliczenia!P86</f>
        <v>-777720.90909090906</v>
      </c>
      <c r="Q58" s="32">
        <f>obliczenia!Q86</f>
        <v>-857682.5</v>
      </c>
      <c r="R58" s="32">
        <f>obliczenia!R86</f>
        <v>-937644.09090909094</v>
      </c>
      <c r="S58" s="32">
        <f>obliczenia!S86</f>
        <v>-1017605.6818181819</v>
      </c>
      <c r="T58" s="32">
        <f>obliczenia!T86</f>
        <v>-1097567.2727272727</v>
      </c>
      <c r="U58" s="32">
        <f>obliczenia!U86</f>
        <v>-1177528.8636363635</v>
      </c>
      <c r="V58" s="32">
        <f>obliczenia!V86</f>
        <v>-1257490.4545454544</v>
      </c>
      <c r="W58" s="32">
        <f>obliczenia!W86</f>
        <v>-1337452.0454545452</v>
      </c>
      <c r="X58" s="32">
        <f>obliczenia!X86</f>
        <v>-1417413.636363636</v>
      </c>
      <c r="Y58" s="32">
        <f>obliczenia!Y86</f>
        <v>-1515557.0454545452</v>
      </c>
      <c r="Z58" s="32">
        <f>obliczenia!Z86</f>
        <v>-1613700.4545454544</v>
      </c>
      <c r="AA58" s="32">
        <f>obliczenia!AA86</f>
        <v>-1711843.8636363635</v>
      </c>
      <c r="AB58" s="21"/>
      <c r="AC58" s="21"/>
    </row>
    <row r="59" spans="2:29" s="3" customFormat="1" ht="15" x14ac:dyDescent="0.25">
      <c r="B59" s="24" t="s">
        <v>51</v>
      </c>
      <c r="C59" s="30">
        <f>obliczenia!C87</f>
        <v>0</v>
      </c>
      <c r="D59" s="30">
        <f>obliczenia!D87</f>
        <v>0</v>
      </c>
      <c r="E59" s="30">
        <f>obliczenia!E87</f>
        <v>0</v>
      </c>
      <c r="F59" s="30">
        <f>obliczenia!F87</f>
        <v>0</v>
      </c>
      <c r="G59" s="30">
        <f>obliczenia!G87</f>
        <v>0</v>
      </c>
      <c r="H59" s="30">
        <f>obliczenia!H87</f>
        <v>0</v>
      </c>
      <c r="I59" s="30">
        <f>obliczenia!I87</f>
        <v>0</v>
      </c>
      <c r="J59" s="30">
        <f>obliczenia!J87</f>
        <v>0</v>
      </c>
      <c r="K59" s="30">
        <f>obliczenia!K87</f>
        <v>0</v>
      </c>
      <c r="L59" s="30">
        <f>obliczenia!L87</f>
        <v>0</v>
      </c>
      <c r="M59" s="30">
        <f>obliczenia!M87</f>
        <v>0</v>
      </c>
      <c r="N59" s="30">
        <f>obliczenia!N87</f>
        <v>0</v>
      </c>
      <c r="O59" s="30">
        <f>obliczenia!O87</f>
        <v>0</v>
      </c>
      <c r="P59" s="30">
        <f>obliczenia!P87</f>
        <v>0</v>
      </c>
      <c r="Q59" s="30">
        <f>obliczenia!Q87</f>
        <v>0</v>
      </c>
      <c r="R59" s="30">
        <f>obliczenia!R87</f>
        <v>0</v>
      </c>
      <c r="S59" s="30">
        <f>obliczenia!S87</f>
        <v>0</v>
      </c>
      <c r="T59" s="30">
        <f>obliczenia!T87</f>
        <v>0</v>
      </c>
      <c r="U59" s="30">
        <f>obliczenia!U87</f>
        <v>0</v>
      </c>
      <c r="V59" s="30">
        <f>obliczenia!V87</f>
        <v>0</v>
      </c>
      <c r="W59" s="30">
        <f>obliczenia!W87</f>
        <v>0</v>
      </c>
      <c r="X59" s="30">
        <f>obliczenia!X87</f>
        <v>0</v>
      </c>
      <c r="Y59" s="30">
        <f>obliczenia!Y87</f>
        <v>0</v>
      </c>
      <c r="Z59" s="30">
        <f>obliczenia!Z87</f>
        <v>0</v>
      </c>
      <c r="AA59" s="30">
        <f>obliczenia!AA87</f>
        <v>0</v>
      </c>
      <c r="AB59" s="21"/>
      <c r="AC59" s="21"/>
    </row>
    <row r="60" spans="2:29" s="3" customFormat="1" ht="30" x14ac:dyDescent="0.25">
      <c r="B60" s="24" t="s">
        <v>52</v>
      </c>
      <c r="C60" s="30">
        <f>obliczenia!C88</f>
        <v>0</v>
      </c>
      <c r="D60" s="30">
        <f>obliczenia!D88</f>
        <v>0</v>
      </c>
      <c r="E60" s="30">
        <f>obliczenia!E88</f>
        <v>0</v>
      </c>
      <c r="F60" s="30">
        <f>obliczenia!F88</f>
        <v>0</v>
      </c>
      <c r="G60" s="30">
        <f>obliczenia!G88</f>
        <v>0</v>
      </c>
      <c r="H60" s="30">
        <f>obliczenia!H88</f>
        <v>0</v>
      </c>
      <c r="I60" s="30">
        <f>obliczenia!I88</f>
        <v>0</v>
      </c>
      <c r="J60" s="30">
        <f>obliczenia!J88</f>
        <v>0</v>
      </c>
      <c r="K60" s="30">
        <f>obliczenia!K88</f>
        <v>0</v>
      </c>
      <c r="L60" s="30">
        <f>obliczenia!L88</f>
        <v>0</v>
      </c>
      <c r="M60" s="30">
        <f>obliczenia!M88</f>
        <v>0</v>
      </c>
      <c r="N60" s="30">
        <f>obliczenia!N88</f>
        <v>0</v>
      </c>
      <c r="O60" s="30">
        <f>obliczenia!O88</f>
        <v>0</v>
      </c>
      <c r="P60" s="30">
        <f>obliczenia!P88</f>
        <v>0</v>
      </c>
      <c r="Q60" s="30">
        <f>obliczenia!Q88</f>
        <v>0</v>
      </c>
      <c r="R60" s="30">
        <f>obliczenia!R88</f>
        <v>0</v>
      </c>
      <c r="S60" s="30">
        <f>obliczenia!S88</f>
        <v>0</v>
      </c>
      <c r="T60" s="30">
        <f>obliczenia!T88</f>
        <v>0</v>
      </c>
      <c r="U60" s="30">
        <f>obliczenia!U88</f>
        <v>0</v>
      </c>
      <c r="V60" s="30">
        <f>obliczenia!V88</f>
        <v>0</v>
      </c>
      <c r="W60" s="30">
        <f>obliczenia!W88</f>
        <v>0</v>
      </c>
      <c r="X60" s="30">
        <f>obliczenia!X88</f>
        <v>0</v>
      </c>
      <c r="Y60" s="30">
        <f>obliczenia!Y88</f>
        <v>0</v>
      </c>
      <c r="Z60" s="30">
        <f>obliczenia!Z88</f>
        <v>0</v>
      </c>
      <c r="AA60" s="30">
        <f>obliczenia!AA88</f>
        <v>0</v>
      </c>
      <c r="AB60" s="21"/>
      <c r="AC60" s="21"/>
    </row>
    <row r="61" spans="2:29" s="3" customFormat="1" ht="15" x14ac:dyDescent="0.25">
      <c r="B61" s="24" t="s">
        <v>156</v>
      </c>
      <c r="C61" s="30">
        <f>obliczenia!C89</f>
        <v>0</v>
      </c>
      <c r="D61" s="30">
        <f>obliczenia!D89</f>
        <v>0</v>
      </c>
      <c r="E61" s="30">
        <f>obliczenia!E89</f>
        <v>0</v>
      </c>
      <c r="F61" s="30">
        <f>obliczenia!F89</f>
        <v>0</v>
      </c>
      <c r="G61" s="30">
        <f>obliczenia!G89</f>
        <v>0</v>
      </c>
      <c r="H61" s="30">
        <f>obliczenia!H89</f>
        <v>0</v>
      </c>
      <c r="I61" s="30">
        <f>obliczenia!I89</f>
        <v>0</v>
      </c>
      <c r="J61" s="30">
        <f>obliczenia!J89</f>
        <v>0</v>
      </c>
      <c r="K61" s="30">
        <f>obliczenia!K89</f>
        <v>0</v>
      </c>
      <c r="L61" s="30">
        <f>obliczenia!L89</f>
        <v>0</v>
      </c>
      <c r="M61" s="30">
        <f>obliczenia!M89</f>
        <v>0</v>
      </c>
      <c r="N61" s="30">
        <f>obliczenia!N89</f>
        <v>0</v>
      </c>
      <c r="O61" s="30">
        <f>obliczenia!O89</f>
        <v>0</v>
      </c>
      <c r="P61" s="30">
        <f>obliczenia!P89</f>
        <v>0</v>
      </c>
      <c r="Q61" s="30">
        <f>obliczenia!Q89</f>
        <v>0</v>
      </c>
      <c r="R61" s="30">
        <f>obliczenia!R89</f>
        <v>0</v>
      </c>
      <c r="S61" s="30">
        <f>obliczenia!S89</f>
        <v>0</v>
      </c>
      <c r="T61" s="30">
        <f>obliczenia!T89</f>
        <v>0</v>
      </c>
      <c r="U61" s="30">
        <f>obliczenia!U89</f>
        <v>0</v>
      </c>
      <c r="V61" s="30">
        <f>obliczenia!V89</f>
        <v>0</v>
      </c>
      <c r="W61" s="30">
        <f>obliczenia!W89</f>
        <v>0</v>
      </c>
      <c r="X61" s="30">
        <f>obliczenia!X89</f>
        <v>0</v>
      </c>
      <c r="Y61" s="30">
        <f>obliczenia!Y89</f>
        <v>0</v>
      </c>
      <c r="Z61" s="30">
        <f>obliczenia!Z89</f>
        <v>0</v>
      </c>
      <c r="AA61" s="30">
        <f>obliczenia!AA89</f>
        <v>0</v>
      </c>
      <c r="AB61" s="21"/>
      <c r="AC61" s="21"/>
    </row>
    <row r="62" spans="2:29" s="3" customFormat="1" ht="15" x14ac:dyDescent="0.25">
      <c r="B62" s="24" t="s">
        <v>53</v>
      </c>
      <c r="C62" s="30">
        <f>obliczenia!C90</f>
        <v>0</v>
      </c>
      <c r="D62" s="30">
        <f>obliczenia!D90</f>
        <v>0</v>
      </c>
      <c r="E62" s="30">
        <f>obliczenia!E90</f>
        <v>0</v>
      </c>
      <c r="F62" s="30">
        <f>obliczenia!F90</f>
        <v>0</v>
      </c>
      <c r="G62" s="30">
        <f>obliczenia!G90</f>
        <v>0</v>
      </c>
      <c r="H62" s="30">
        <f>obliczenia!H90</f>
        <v>0</v>
      </c>
      <c r="I62" s="30">
        <f>obliczenia!I90</f>
        <v>0</v>
      </c>
      <c r="J62" s="30">
        <f>obliczenia!J90</f>
        <v>0</v>
      </c>
      <c r="K62" s="30">
        <f>obliczenia!K90</f>
        <v>0</v>
      </c>
      <c r="L62" s="30">
        <f>obliczenia!L90</f>
        <v>0</v>
      </c>
      <c r="M62" s="30">
        <f>obliczenia!M90</f>
        <v>0</v>
      </c>
      <c r="N62" s="30">
        <f>obliczenia!N90</f>
        <v>0</v>
      </c>
      <c r="O62" s="30">
        <f>obliczenia!O90</f>
        <v>0</v>
      </c>
      <c r="P62" s="30">
        <f>obliczenia!P90</f>
        <v>0</v>
      </c>
      <c r="Q62" s="30">
        <f>obliczenia!Q90</f>
        <v>0</v>
      </c>
      <c r="R62" s="30">
        <f>obliczenia!R90</f>
        <v>0</v>
      </c>
      <c r="S62" s="30">
        <f>obliczenia!S90</f>
        <v>0</v>
      </c>
      <c r="T62" s="30">
        <f>obliczenia!T90</f>
        <v>0</v>
      </c>
      <c r="U62" s="30">
        <f>obliczenia!U90</f>
        <v>0</v>
      </c>
      <c r="V62" s="30">
        <f>obliczenia!V90</f>
        <v>0</v>
      </c>
      <c r="W62" s="30">
        <f>obliczenia!W90</f>
        <v>0</v>
      </c>
      <c r="X62" s="30">
        <f>obliczenia!X90</f>
        <v>0</v>
      </c>
      <c r="Y62" s="30">
        <f>obliczenia!Y90</f>
        <v>0</v>
      </c>
      <c r="Z62" s="30">
        <f>obliczenia!Z90</f>
        <v>0</v>
      </c>
      <c r="AA62" s="30">
        <f>obliczenia!AA90</f>
        <v>0</v>
      </c>
      <c r="AB62" s="21"/>
      <c r="AC62" s="21"/>
    </row>
    <row r="63" spans="2:29" s="3" customFormat="1" ht="15" x14ac:dyDescent="0.25">
      <c r="B63" s="24" t="s">
        <v>54</v>
      </c>
      <c r="C63" s="30">
        <f>obliczenia!C91</f>
        <v>0</v>
      </c>
      <c r="D63" s="30">
        <f>obliczenia!D91</f>
        <v>0</v>
      </c>
      <c r="E63" s="30">
        <f>obliczenia!E91</f>
        <v>0</v>
      </c>
      <c r="F63" s="30">
        <f>obliczenia!F91</f>
        <v>0</v>
      </c>
      <c r="G63" s="30">
        <f>obliczenia!G91</f>
        <v>0</v>
      </c>
      <c r="H63" s="30">
        <f>obliczenia!H91</f>
        <v>0</v>
      </c>
      <c r="I63" s="30">
        <f>obliczenia!I91</f>
        <v>0</v>
      </c>
      <c r="J63" s="30">
        <f>obliczenia!J91</f>
        <v>0</v>
      </c>
      <c r="K63" s="30">
        <f>obliczenia!K91</f>
        <v>0</v>
      </c>
      <c r="L63" s="30">
        <f>obliczenia!L91</f>
        <v>0</v>
      </c>
      <c r="M63" s="30">
        <f>obliczenia!M91</f>
        <v>0</v>
      </c>
      <c r="N63" s="30">
        <f>obliczenia!N91</f>
        <v>0</v>
      </c>
      <c r="O63" s="30">
        <f>obliczenia!O91</f>
        <v>0</v>
      </c>
      <c r="P63" s="30">
        <f>obliczenia!P91</f>
        <v>0</v>
      </c>
      <c r="Q63" s="30">
        <f>obliczenia!Q91</f>
        <v>0</v>
      </c>
      <c r="R63" s="30">
        <f>obliczenia!R91</f>
        <v>0</v>
      </c>
      <c r="S63" s="30">
        <f>obliczenia!S91</f>
        <v>0</v>
      </c>
      <c r="T63" s="30">
        <f>obliczenia!T91</f>
        <v>0</v>
      </c>
      <c r="U63" s="30">
        <f>obliczenia!U91</f>
        <v>0</v>
      </c>
      <c r="V63" s="30">
        <f>obliczenia!V91</f>
        <v>0</v>
      </c>
      <c r="W63" s="30">
        <f>obliczenia!W91</f>
        <v>0</v>
      </c>
      <c r="X63" s="30">
        <f>obliczenia!X91</f>
        <v>0</v>
      </c>
      <c r="Y63" s="30">
        <f>obliczenia!Y91</f>
        <v>0</v>
      </c>
      <c r="Z63" s="30">
        <f>obliczenia!Z91</f>
        <v>0</v>
      </c>
      <c r="AA63" s="30">
        <f>obliczenia!AA91</f>
        <v>0</v>
      </c>
      <c r="AB63" s="21"/>
      <c r="AC63" s="21"/>
    </row>
    <row r="64" spans="2:29" s="3" customFormat="1" ht="15" x14ac:dyDescent="0.25">
      <c r="B64" s="24" t="s">
        <v>55</v>
      </c>
      <c r="C64" s="30">
        <f>obliczenia!C92</f>
        <v>0</v>
      </c>
      <c r="D64" s="30">
        <f>obliczenia!D92</f>
        <v>0</v>
      </c>
      <c r="E64" s="30">
        <f>obliczenia!E92</f>
        <v>0</v>
      </c>
      <c r="F64" s="30">
        <f>obliczenia!F92</f>
        <v>-61779.772727272735</v>
      </c>
      <c r="G64" s="30">
        <f>obliczenia!G92</f>
        <v>-123559.54545454547</v>
      </c>
      <c r="H64" s="30">
        <f>obliczenia!H92</f>
        <v>-185339.31818181821</v>
      </c>
      <c r="I64" s="30">
        <f>obliczenia!I92</f>
        <v>-247119.09090909094</v>
      </c>
      <c r="J64" s="30">
        <f>obliczenia!J92</f>
        <v>-308898.86363636365</v>
      </c>
      <c r="K64" s="30">
        <f>obliczenia!K92</f>
        <v>-370678.63636363635</v>
      </c>
      <c r="L64" s="30">
        <f>obliczenia!L92</f>
        <v>-432458.40909090906</v>
      </c>
      <c r="M64" s="30">
        <f>obliczenia!M92</f>
        <v>-494238.18181818177</v>
      </c>
      <c r="N64" s="30">
        <f>obliczenia!N92</f>
        <v>-556017.95454545447</v>
      </c>
      <c r="O64" s="30">
        <f>obliczenia!O92</f>
        <v>-617797.72727272718</v>
      </c>
      <c r="P64" s="30">
        <f>obliczenia!P92</f>
        <v>-697759.31818181812</v>
      </c>
      <c r="Q64" s="30">
        <f>obliczenia!Q92</f>
        <v>-777720.90909090906</v>
      </c>
      <c r="R64" s="30">
        <f>obliczenia!R92</f>
        <v>-857682.5</v>
      </c>
      <c r="S64" s="30">
        <f>obliczenia!S92</f>
        <v>-937644.09090909094</v>
      </c>
      <c r="T64" s="30">
        <f>obliczenia!T92</f>
        <v>-1017605.6818181819</v>
      </c>
      <c r="U64" s="30">
        <f>obliczenia!U92</f>
        <v>-1097567.2727272727</v>
      </c>
      <c r="V64" s="30">
        <f>obliczenia!V92</f>
        <v>-1177528.8636363635</v>
      </c>
      <c r="W64" s="30">
        <f>obliczenia!W92</f>
        <v>-1257490.4545454544</v>
      </c>
      <c r="X64" s="30">
        <f>obliczenia!X92</f>
        <v>-1337452.0454545452</v>
      </c>
      <c r="Y64" s="30">
        <f>obliczenia!Y92</f>
        <v>-1417413.636363636</v>
      </c>
      <c r="Z64" s="30">
        <f>obliczenia!Z92</f>
        <v>-1515557.0454545452</v>
      </c>
      <c r="AA64" s="30">
        <f>obliczenia!AA92</f>
        <v>-1613700.4545454544</v>
      </c>
      <c r="AB64" s="21"/>
      <c r="AC64" s="21"/>
    </row>
    <row r="65" spans="2:29" s="3" customFormat="1" ht="15" x14ac:dyDescent="0.25">
      <c r="B65" s="24" t="s">
        <v>56</v>
      </c>
      <c r="C65" s="30">
        <f>obliczenia!C93</f>
        <v>0</v>
      </c>
      <c r="D65" s="30">
        <f>obliczenia!D93</f>
        <v>0</v>
      </c>
      <c r="E65" s="30">
        <f>obliczenia!E93</f>
        <v>-61779.772727272735</v>
      </c>
      <c r="F65" s="30">
        <f>obliczenia!F93</f>
        <v>-61779.772727272735</v>
      </c>
      <c r="G65" s="30">
        <f>obliczenia!G93</f>
        <v>-61779.772727272735</v>
      </c>
      <c r="H65" s="30">
        <f>obliczenia!H93</f>
        <v>-61779.772727272735</v>
      </c>
      <c r="I65" s="30">
        <f>obliczenia!I93</f>
        <v>-61779.772727272735</v>
      </c>
      <c r="J65" s="30">
        <f>obliczenia!J93</f>
        <v>-61779.772727272735</v>
      </c>
      <c r="K65" s="30">
        <f>obliczenia!K93</f>
        <v>-61779.772727272735</v>
      </c>
      <c r="L65" s="30">
        <f>obliczenia!L93</f>
        <v>-61779.772727272735</v>
      </c>
      <c r="M65" s="30">
        <f>obliczenia!M93</f>
        <v>-61779.772727272735</v>
      </c>
      <c r="N65" s="30">
        <f>obliczenia!N93</f>
        <v>-61779.772727272735</v>
      </c>
      <c r="O65" s="30">
        <f>obliczenia!O93</f>
        <v>-79961.590909090912</v>
      </c>
      <c r="P65" s="30">
        <f>obliczenia!P93</f>
        <v>-79961.590909090912</v>
      </c>
      <c r="Q65" s="30">
        <f>obliczenia!Q93</f>
        <v>-79961.590909090912</v>
      </c>
      <c r="R65" s="30">
        <f>obliczenia!R93</f>
        <v>-79961.590909090912</v>
      </c>
      <c r="S65" s="30">
        <f>obliczenia!S93</f>
        <v>-79961.590909090912</v>
      </c>
      <c r="T65" s="30">
        <f>obliczenia!T93</f>
        <v>-79961.590909090912</v>
      </c>
      <c r="U65" s="30">
        <f>obliczenia!U93</f>
        <v>-79961.590909090912</v>
      </c>
      <c r="V65" s="30">
        <f>obliczenia!V93</f>
        <v>-79961.590909090912</v>
      </c>
      <c r="W65" s="30">
        <f>obliczenia!W93</f>
        <v>-79961.590909090912</v>
      </c>
      <c r="X65" s="30">
        <f>obliczenia!X93</f>
        <v>-79961.590909090912</v>
      </c>
      <c r="Y65" s="30">
        <f>obliczenia!Y93</f>
        <v>-98143.409090909088</v>
      </c>
      <c r="Z65" s="30">
        <f>obliczenia!Z93</f>
        <v>-98143.409090909088</v>
      </c>
      <c r="AA65" s="30">
        <f>obliczenia!AA93</f>
        <v>-98143.409090909088</v>
      </c>
      <c r="AB65" s="21"/>
      <c r="AC65" s="21"/>
    </row>
    <row r="66" spans="2:29" s="3" customFormat="1" ht="30" x14ac:dyDescent="0.25">
      <c r="B66" s="24" t="s">
        <v>57</v>
      </c>
      <c r="C66" s="30">
        <f>obliczenia!C94</f>
        <v>0</v>
      </c>
      <c r="D66" s="30">
        <f>obliczenia!D94</f>
        <v>0</v>
      </c>
      <c r="E66" s="30">
        <f>obliczenia!E94</f>
        <v>0</v>
      </c>
      <c r="F66" s="30">
        <f>obliczenia!F94</f>
        <v>0</v>
      </c>
      <c r="G66" s="30">
        <f>obliczenia!G94</f>
        <v>0</v>
      </c>
      <c r="H66" s="30">
        <f>obliczenia!H94</f>
        <v>0</v>
      </c>
      <c r="I66" s="30">
        <f>obliczenia!I94</f>
        <v>0</v>
      </c>
      <c r="J66" s="30">
        <f>obliczenia!J94</f>
        <v>0</v>
      </c>
      <c r="K66" s="30">
        <f>obliczenia!K94</f>
        <v>0</v>
      </c>
      <c r="L66" s="30">
        <f>obliczenia!L94</f>
        <v>0</v>
      </c>
      <c r="M66" s="30">
        <f>obliczenia!M94</f>
        <v>0</v>
      </c>
      <c r="N66" s="30">
        <f>obliczenia!N94</f>
        <v>0</v>
      </c>
      <c r="O66" s="30">
        <f>obliczenia!O94</f>
        <v>0</v>
      </c>
      <c r="P66" s="30">
        <f>obliczenia!P94</f>
        <v>0</v>
      </c>
      <c r="Q66" s="30">
        <f>obliczenia!Q94</f>
        <v>0</v>
      </c>
      <c r="R66" s="30">
        <f>obliczenia!R94</f>
        <v>0</v>
      </c>
      <c r="S66" s="30">
        <f>obliczenia!S94</f>
        <v>0</v>
      </c>
      <c r="T66" s="30">
        <f>obliczenia!T94</f>
        <v>0</v>
      </c>
      <c r="U66" s="30">
        <f>obliczenia!U94</f>
        <v>0</v>
      </c>
      <c r="V66" s="30">
        <f>obliczenia!V94</f>
        <v>0</v>
      </c>
      <c r="W66" s="30">
        <f>obliczenia!W94</f>
        <v>0</v>
      </c>
      <c r="X66" s="30">
        <f>obliczenia!X94</f>
        <v>0</v>
      </c>
      <c r="Y66" s="30">
        <f>obliczenia!Y94</f>
        <v>0</v>
      </c>
      <c r="Z66" s="30">
        <f>obliczenia!Z94</f>
        <v>0</v>
      </c>
      <c r="AA66" s="30">
        <f>obliczenia!AA94</f>
        <v>0</v>
      </c>
      <c r="AB66" s="21"/>
      <c r="AC66" s="21"/>
    </row>
    <row r="67" spans="2:29" ht="30" x14ac:dyDescent="0.25">
      <c r="B67" s="42" t="s">
        <v>58</v>
      </c>
      <c r="C67" s="32">
        <f>obliczenia!C95</f>
        <v>73185</v>
      </c>
      <c r="D67" s="32">
        <f>obliczenia!D95</f>
        <v>4418767.5</v>
      </c>
      <c r="E67" s="32">
        <f>obliczenia!E95</f>
        <v>4295250.0699300691</v>
      </c>
      <c r="F67" s="32">
        <f>obliczenia!F95</f>
        <v>4161348.0244755242</v>
      </c>
      <c r="G67" s="32">
        <f>obliczenia!G95</f>
        <v>4027445.9790209788</v>
      </c>
      <c r="H67" s="32">
        <f>obliczenia!H95</f>
        <v>3893543.9335664334</v>
      </c>
      <c r="I67" s="32">
        <f>obliczenia!I95</f>
        <v>3759641.888111888</v>
      </c>
      <c r="J67" s="32">
        <f>obliczenia!J95</f>
        <v>3625739.8426573426</v>
      </c>
      <c r="K67" s="32">
        <f>obliczenia!K95</f>
        <v>3491837.7972027971</v>
      </c>
      <c r="L67" s="32">
        <f>obliczenia!L95</f>
        <v>3357935.7517482517</v>
      </c>
      <c r="M67" s="32">
        <f>obliczenia!M95</f>
        <v>3224033.7062937063</v>
      </c>
      <c r="N67" s="32">
        <f>obliczenia!N95</f>
        <v>3090131.6608391609</v>
      </c>
      <c r="O67" s="32">
        <f>obliczenia!O95</f>
        <v>2956229.6153846155</v>
      </c>
      <c r="P67" s="32">
        <f>obliczenia!P95</f>
        <v>2822327.5699300701</v>
      </c>
      <c r="Q67" s="32">
        <f>obliczenia!Q95</f>
        <v>2688425.5244755247</v>
      </c>
      <c r="R67" s="32">
        <f>obliczenia!R95</f>
        <v>2554523.4790209793</v>
      </c>
      <c r="S67" s="32">
        <f>obliczenia!S95</f>
        <v>2420621.4335664338</v>
      </c>
      <c r="T67" s="32">
        <f>obliczenia!T95</f>
        <v>2286719.3881118884</v>
      </c>
      <c r="U67" s="32">
        <f>obliczenia!U95</f>
        <v>2152817.342657343</v>
      </c>
      <c r="V67" s="32">
        <f>obliczenia!V95</f>
        <v>2018915.2972027976</v>
      </c>
      <c r="W67" s="32">
        <f>obliczenia!W95</f>
        <v>1885013.2517482522</v>
      </c>
      <c r="X67" s="32">
        <f>obliczenia!X95</f>
        <v>1751111.2062937068</v>
      </c>
      <c r="Y67" s="32">
        <f>obliczenia!Y95</f>
        <v>1617209.1608391614</v>
      </c>
      <c r="Z67" s="32">
        <f>obliczenia!Z95</f>
        <v>1483307.115384616</v>
      </c>
      <c r="AA67" s="32">
        <f>obliczenia!AA95</f>
        <v>1349405.0699300705</v>
      </c>
      <c r="AB67" s="21"/>
      <c r="AC67" s="21"/>
    </row>
    <row r="68" spans="2:29" s="3" customFormat="1" ht="15" x14ac:dyDescent="0.25">
      <c r="B68" s="24" t="s">
        <v>59</v>
      </c>
      <c r="C68" s="30">
        <f>obliczenia!C96</f>
        <v>0</v>
      </c>
      <c r="D68" s="30">
        <f>obliczenia!D96</f>
        <v>0</v>
      </c>
      <c r="E68" s="30">
        <f>obliczenia!E96</f>
        <v>0</v>
      </c>
      <c r="F68" s="30">
        <f>obliczenia!F96</f>
        <v>0</v>
      </c>
      <c r="G68" s="30">
        <f>obliczenia!G96</f>
        <v>0</v>
      </c>
      <c r="H68" s="30">
        <f>obliczenia!H96</f>
        <v>0</v>
      </c>
      <c r="I68" s="30">
        <f>obliczenia!I96</f>
        <v>0</v>
      </c>
      <c r="J68" s="30">
        <f>obliczenia!J96</f>
        <v>0</v>
      </c>
      <c r="K68" s="30">
        <f>obliczenia!K96</f>
        <v>0</v>
      </c>
      <c r="L68" s="30">
        <f>obliczenia!L96</f>
        <v>0</v>
      </c>
      <c r="M68" s="30">
        <f>obliczenia!M96</f>
        <v>0</v>
      </c>
      <c r="N68" s="30">
        <f>obliczenia!N96</f>
        <v>0</v>
      </c>
      <c r="O68" s="30">
        <f>obliczenia!O96</f>
        <v>0</v>
      </c>
      <c r="P68" s="30">
        <f>obliczenia!P96</f>
        <v>0</v>
      </c>
      <c r="Q68" s="30">
        <f>obliczenia!Q96</f>
        <v>0</v>
      </c>
      <c r="R68" s="30">
        <f>obliczenia!R96</f>
        <v>0</v>
      </c>
      <c r="S68" s="30">
        <f>obliczenia!S96</f>
        <v>0</v>
      </c>
      <c r="T68" s="30">
        <f>obliczenia!T96</f>
        <v>0</v>
      </c>
      <c r="U68" s="30">
        <f>obliczenia!U96</f>
        <v>0</v>
      </c>
      <c r="V68" s="30">
        <f>obliczenia!V96</f>
        <v>0</v>
      </c>
      <c r="W68" s="30">
        <f>obliczenia!W96</f>
        <v>0</v>
      </c>
      <c r="X68" s="30">
        <f>obliczenia!X96</f>
        <v>0</v>
      </c>
      <c r="Y68" s="30">
        <f>obliczenia!Y96</f>
        <v>0</v>
      </c>
      <c r="Z68" s="30">
        <f>obliczenia!Z96</f>
        <v>0</v>
      </c>
      <c r="AA68" s="30">
        <f>obliczenia!AA96</f>
        <v>0</v>
      </c>
      <c r="AB68" s="21"/>
      <c r="AC68" s="21"/>
    </row>
    <row r="69" spans="2:29" s="3" customFormat="1" ht="15" x14ac:dyDescent="0.25">
      <c r="B69" s="24" t="s">
        <v>60</v>
      </c>
      <c r="C69" s="30">
        <f>obliczenia!C97</f>
        <v>0</v>
      </c>
      <c r="D69" s="30">
        <f>obliczenia!D97</f>
        <v>0</v>
      </c>
      <c r="E69" s="30">
        <f>obliczenia!E97</f>
        <v>0</v>
      </c>
      <c r="F69" s="30">
        <f>obliczenia!F97</f>
        <v>0</v>
      </c>
      <c r="G69" s="30">
        <f>obliczenia!G97</f>
        <v>0</v>
      </c>
      <c r="H69" s="30">
        <f>obliczenia!H97</f>
        <v>0</v>
      </c>
      <c r="I69" s="30">
        <f>obliczenia!I97</f>
        <v>0</v>
      </c>
      <c r="J69" s="30">
        <f>obliczenia!J97</f>
        <v>0</v>
      </c>
      <c r="K69" s="30">
        <f>obliczenia!K97</f>
        <v>0</v>
      </c>
      <c r="L69" s="30">
        <f>obliczenia!L97</f>
        <v>0</v>
      </c>
      <c r="M69" s="30">
        <f>obliczenia!M97</f>
        <v>0</v>
      </c>
      <c r="N69" s="30">
        <f>obliczenia!N97</f>
        <v>0</v>
      </c>
      <c r="O69" s="30">
        <f>obliczenia!O97</f>
        <v>0</v>
      </c>
      <c r="P69" s="30">
        <f>obliczenia!P97</f>
        <v>0</v>
      </c>
      <c r="Q69" s="30">
        <f>obliczenia!Q97</f>
        <v>0</v>
      </c>
      <c r="R69" s="30">
        <f>obliczenia!R97</f>
        <v>0</v>
      </c>
      <c r="S69" s="30">
        <f>obliczenia!S97</f>
        <v>0</v>
      </c>
      <c r="T69" s="30">
        <f>obliczenia!T97</f>
        <v>0</v>
      </c>
      <c r="U69" s="30">
        <f>obliczenia!U97</f>
        <v>0</v>
      </c>
      <c r="V69" s="30">
        <f>obliczenia!V97</f>
        <v>0</v>
      </c>
      <c r="W69" s="30">
        <f>obliczenia!W97</f>
        <v>0</v>
      </c>
      <c r="X69" s="30">
        <f>obliczenia!X97</f>
        <v>0</v>
      </c>
      <c r="Y69" s="30">
        <f>obliczenia!Y97</f>
        <v>0</v>
      </c>
      <c r="Z69" s="30">
        <f>obliczenia!Z97</f>
        <v>0</v>
      </c>
      <c r="AA69" s="30">
        <f>obliczenia!AA97</f>
        <v>0</v>
      </c>
      <c r="AB69" s="21"/>
      <c r="AC69" s="21"/>
    </row>
    <row r="70" spans="2:29" s="3" customFormat="1" ht="15" x14ac:dyDescent="0.25">
      <c r="B70" s="24" t="s">
        <v>61</v>
      </c>
      <c r="C70" s="30">
        <f>obliczenia!C98</f>
        <v>0</v>
      </c>
      <c r="D70" s="30">
        <f>obliczenia!D98</f>
        <v>0</v>
      </c>
      <c r="E70" s="30">
        <f>obliczenia!E98</f>
        <v>10384.615384615383</v>
      </c>
      <c r="F70" s="30">
        <f>obliczenia!F98</f>
        <v>10384.615384615383</v>
      </c>
      <c r="G70" s="30">
        <f>obliczenia!G98</f>
        <v>10384.615384615383</v>
      </c>
      <c r="H70" s="30">
        <f>obliczenia!H98</f>
        <v>10384.615384615383</v>
      </c>
      <c r="I70" s="30">
        <f>obliczenia!I98</f>
        <v>10384.615384615383</v>
      </c>
      <c r="J70" s="30">
        <f>obliczenia!J98</f>
        <v>10384.615384615383</v>
      </c>
      <c r="K70" s="30">
        <f>obliczenia!K98</f>
        <v>10384.615384615383</v>
      </c>
      <c r="L70" s="30">
        <f>obliczenia!L98</f>
        <v>10384.615384615383</v>
      </c>
      <c r="M70" s="30">
        <f>obliczenia!M98</f>
        <v>10384.615384615383</v>
      </c>
      <c r="N70" s="30">
        <f>obliczenia!N98</f>
        <v>10384.615384615383</v>
      </c>
      <c r="O70" s="30">
        <f>obliczenia!O98</f>
        <v>10384.615384615383</v>
      </c>
      <c r="P70" s="30">
        <f>obliczenia!P98</f>
        <v>10384.615384615383</v>
      </c>
      <c r="Q70" s="30">
        <f>obliczenia!Q98</f>
        <v>10384.615384615383</v>
      </c>
      <c r="R70" s="30">
        <f>obliczenia!R98</f>
        <v>10384.615384615383</v>
      </c>
      <c r="S70" s="30">
        <f>obliczenia!S98</f>
        <v>10384.615384615383</v>
      </c>
      <c r="T70" s="30">
        <f>obliczenia!T98</f>
        <v>10384.615384615383</v>
      </c>
      <c r="U70" s="30">
        <f>obliczenia!U98</f>
        <v>10384.615384615383</v>
      </c>
      <c r="V70" s="30">
        <f>obliczenia!V98</f>
        <v>10384.615384615383</v>
      </c>
      <c r="W70" s="30">
        <f>obliczenia!W98</f>
        <v>10384.615384615383</v>
      </c>
      <c r="X70" s="30">
        <f>obliczenia!X98</f>
        <v>10384.615384615383</v>
      </c>
      <c r="Y70" s="30">
        <f>obliczenia!Y98</f>
        <v>10384.615384615383</v>
      </c>
      <c r="Z70" s="30">
        <f>obliczenia!Z98</f>
        <v>10384.615384615383</v>
      </c>
      <c r="AA70" s="30">
        <f>obliczenia!AA98</f>
        <v>10384.615384615383</v>
      </c>
      <c r="AB70" s="21"/>
      <c r="AC70" s="21"/>
    </row>
    <row r="71" spans="2:29" s="3" customFormat="1" ht="15" x14ac:dyDescent="0.25">
      <c r="B71" s="24" t="s">
        <v>62</v>
      </c>
      <c r="C71" s="30">
        <f>obliczenia!C99</f>
        <v>73185</v>
      </c>
      <c r="D71" s="30">
        <f>obliczenia!D99</f>
        <v>4418767.5</v>
      </c>
      <c r="E71" s="30">
        <f>obliczenia!E99</f>
        <v>4284865.4545454541</v>
      </c>
      <c r="F71" s="30">
        <f>obliczenia!F99</f>
        <v>4150963.4090909087</v>
      </c>
      <c r="G71" s="30">
        <f>obliczenia!G99</f>
        <v>4017061.3636363633</v>
      </c>
      <c r="H71" s="30">
        <f>obliczenia!H99</f>
        <v>3883159.3181818179</v>
      </c>
      <c r="I71" s="30">
        <f>obliczenia!I99</f>
        <v>3749257.2727272725</v>
      </c>
      <c r="J71" s="30">
        <f>obliczenia!J99</f>
        <v>3615355.2272727271</v>
      </c>
      <c r="K71" s="30">
        <f>obliczenia!K99</f>
        <v>3481453.1818181816</v>
      </c>
      <c r="L71" s="30">
        <f>obliczenia!L99</f>
        <v>3347551.1363636362</v>
      </c>
      <c r="M71" s="30">
        <f>obliczenia!M99</f>
        <v>3213649.0909090908</v>
      </c>
      <c r="N71" s="30">
        <f>obliczenia!N99</f>
        <v>3079747.0454545454</v>
      </c>
      <c r="O71" s="30">
        <f>obliczenia!O99</f>
        <v>2945845</v>
      </c>
      <c r="P71" s="30">
        <f>obliczenia!P99</f>
        <v>2811942.9545454546</v>
      </c>
      <c r="Q71" s="30">
        <f>obliczenia!Q99</f>
        <v>2678040.9090909092</v>
      </c>
      <c r="R71" s="30">
        <f>obliczenia!R99</f>
        <v>2544138.8636363638</v>
      </c>
      <c r="S71" s="30">
        <f>obliczenia!S99</f>
        <v>2410236.8181818184</v>
      </c>
      <c r="T71" s="30">
        <f>obliczenia!T99</f>
        <v>2276334.7727272729</v>
      </c>
      <c r="U71" s="30">
        <f>obliczenia!U99</f>
        <v>2142432.7272727275</v>
      </c>
      <c r="V71" s="30">
        <f>obliczenia!V99</f>
        <v>2008530.6818181821</v>
      </c>
      <c r="W71" s="30">
        <f>obliczenia!W99</f>
        <v>1874628.6363636367</v>
      </c>
      <c r="X71" s="30">
        <f>obliczenia!X99</f>
        <v>1740726.5909090913</v>
      </c>
      <c r="Y71" s="30">
        <f>obliczenia!Y99</f>
        <v>1606824.5454545459</v>
      </c>
      <c r="Z71" s="30">
        <f>obliczenia!Z99</f>
        <v>1472922.5000000005</v>
      </c>
      <c r="AA71" s="30">
        <f>obliczenia!AA99</f>
        <v>1339020.4545454551</v>
      </c>
      <c r="AB71" s="21"/>
      <c r="AC71" s="21"/>
    </row>
    <row r="72" spans="2:29" ht="15" x14ac:dyDescent="0.25">
      <c r="B72" s="42" t="s">
        <v>63</v>
      </c>
      <c r="C72" s="32">
        <f>obliczenia!C100</f>
        <v>73185</v>
      </c>
      <c r="D72" s="32">
        <f>obliczenia!D100</f>
        <v>4418767.5</v>
      </c>
      <c r="E72" s="32">
        <f>obliczenia!E100</f>
        <v>4233470.2972027967</v>
      </c>
      <c r="F72" s="32">
        <f>obliczenia!F100</f>
        <v>4037788.4790209788</v>
      </c>
      <c r="G72" s="32">
        <f>obliczenia!G100</f>
        <v>3842106.6608391604</v>
      </c>
      <c r="H72" s="32">
        <f>obliczenia!H100</f>
        <v>3646424.8426573426</v>
      </c>
      <c r="I72" s="32">
        <f>obliczenia!I100</f>
        <v>3450743.0244755242</v>
      </c>
      <c r="J72" s="32">
        <f>obliczenia!J100</f>
        <v>3255061.2062937063</v>
      </c>
      <c r="K72" s="32">
        <f>obliczenia!K100</f>
        <v>3059379.388111888</v>
      </c>
      <c r="L72" s="32">
        <f>obliczenia!L100</f>
        <v>2863697.5699300701</v>
      </c>
      <c r="M72" s="32">
        <f>obliczenia!M100</f>
        <v>2668015.7517482517</v>
      </c>
      <c r="N72" s="32">
        <f>obliczenia!N100</f>
        <v>2472333.9335664338</v>
      </c>
      <c r="O72" s="32">
        <f>obliczenia!O100</f>
        <v>2258470.2972027976</v>
      </c>
      <c r="P72" s="32">
        <f>obliczenia!P100</f>
        <v>2044606.6608391609</v>
      </c>
      <c r="Q72" s="32">
        <f>obliczenia!Q100</f>
        <v>1830743.0244755247</v>
      </c>
      <c r="R72" s="32">
        <f>obliczenia!R100</f>
        <v>1616879.3881118884</v>
      </c>
      <c r="S72" s="32">
        <f>obliczenia!S100</f>
        <v>1403015.751748252</v>
      </c>
      <c r="T72" s="32">
        <f>obliczenia!T100</f>
        <v>1189152.1153846157</v>
      </c>
      <c r="U72" s="32">
        <f>obliczenia!U100</f>
        <v>975288.47902097949</v>
      </c>
      <c r="V72" s="32">
        <f>obliczenia!V100</f>
        <v>761424.84265734325</v>
      </c>
      <c r="W72" s="32">
        <f>obliczenia!W100</f>
        <v>547561.20629370701</v>
      </c>
      <c r="X72" s="32">
        <f>obliczenia!X100</f>
        <v>333697.56993007078</v>
      </c>
      <c r="Y72" s="32">
        <f>obliczenia!Y100</f>
        <v>101652.11538461619</v>
      </c>
      <c r="Z72" s="32">
        <f>obliczenia!Z100</f>
        <v>-130393.3391608384</v>
      </c>
      <c r="AA72" s="32">
        <f>obliczenia!AA100</f>
        <v>-362438.79370629299</v>
      </c>
      <c r="AB72" s="21"/>
      <c r="AC72" s="21"/>
    </row>
    <row r="73" spans="2:29" ht="15" x14ac:dyDescent="0.25">
      <c r="B73" s="21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21"/>
      <c r="AC73" s="21"/>
    </row>
    <row r="74" spans="2:29" ht="15" x14ac:dyDescent="0.25">
      <c r="B74" s="20" t="s">
        <v>160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2:29" ht="15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2:29" ht="30" x14ac:dyDescent="0.25">
      <c r="B76" s="22" t="s">
        <v>158</v>
      </c>
      <c r="C76" s="23" t="str">
        <f>założenia!C17</f>
        <v>Rok n
2015</v>
      </c>
      <c r="D76" s="23" t="str">
        <f>założenia!D17</f>
        <v>Rok n+1
2016</v>
      </c>
      <c r="E76" s="23" t="str">
        <f>założenia!E17</f>
        <v>Rok n+2
2017</v>
      </c>
      <c r="F76" s="23" t="str">
        <f>założenia!F17</f>
        <v>Rok n+3
2018</v>
      </c>
      <c r="G76" s="23" t="str">
        <f>założenia!G17</f>
        <v>Rok n+4
2019</v>
      </c>
      <c r="H76" s="23" t="str">
        <f>założenia!H17</f>
        <v>Rok n+5
2020</v>
      </c>
      <c r="I76" s="23" t="str">
        <f>założenia!I17</f>
        <v>Rok n+6
2021</v>
      </c>
      <c r="J76" s="23" t="str">
        <f>założenia!J17</f>
        <v>Rok n+7
2022</v>
      </c>
      <c r="K76" s="23" t="str">
        <f>założenia!K17</f>
        <v>Rok n+8
2023</v>
      </c>
      <c r="L76" s="23" t="str">
        <f>założenia!L17</f>
        <v>Rok n+9
2024</v>
      </c>
      <c r="M76" s="23" t="str">
        <f>założenia!M17</f>
        <v>Rok n+10
2025</v>
      </c>
      <c r="N76" s="23" t="str">
        <f>założenia!N17</f>
        <v>Rok n+11
2026</v>
      </c>
      <c r="O76" s="23" t="str">
        <f>założenia!O17</f>
        <v>Rok n+12
2027</v>
      </c>
      <c r="P76" s="23" t="str">
        <f>założenia!P17</f>
        <v>Rok n+13
2028</v>
      </c>
      <c r="Q76" s="23" t="str">
        <f>założenia!Q17</f>
        <v>Rok n+14
2029</v>
      </c>
      <c r="R76" s="23" t="str">
        <f>założenia!R17</f>
        <v>Rok n+15
2030</v>
      </c>
      <c r="S76" s="23" t="str">
        <f>założenia!S17</f>
        <v>Rok n+16
2031</v>
      </c>
      <c r="T76" s="23" t="str">
        <f>założenia!T17</f>
        <v>Rok n+17
2032</v>
      </c>
      <c r="U76" s="23" t="str">
        <f>założenia!U17</f>
        <v>Rok n+18
2033</v>
      </c>
      <c r="V76" s="23" t="str">
        <f>założenia!V17</f>
        <v>Rok n+19
2034</v>
      </c>
      <c r="W76" s="23" t="str">
        <f>założenia!W17</f>
        <v>Rok n+20
2035</v>
      </c>
      <c r="X76" s="23" t="str">
        <f>założenia!X17</f>
        <v>Rok n+21
2036</v>
      </c>
      <c r="Y76" s="23" t="str">
        <f>założenia!Y17</f>
        <v>Rok n+22
2037</v>
      </c>
      <c r="Z76" s="23" t="str">
        <f>założenia!Z17</f>
        <v>Rok n+23
2038</v>
      </c>
      <c r="AA76" s="23" t="str">
        <f>założenia!AA17</f>
        <v>Rok n+24
2039</v>
      </c>
      <c r="AB76" s="21"/>
      <c r="AC76" s="21"/>
    </row>
    <row r="77" spans="2:29" ht="30" x14ac:dyDescent="0.25">
      <c r="B77" s="48" t="s">
        <v>64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21"/>
      <c r="AC77" s="21"/>
    </row>
    <row r="78" spans="2:29" ht="15" x14ac:dyDescent="0.25">
      <c r="B78" s="42" t="s">
        <v>65</v>
      </c>
      <c r="C78" s="32">
        <f>obliczenia!C151</f>
        <v>0</v>
      </c>
      <c r="D78" s="32">
        <f>obliczenia!D151</f>
        <v>0</v>
      </c>
      <c r="E78" s="32">
        <f>obliczenia!E151</f>
        <v>-61779.772727272735</v>
      </c>
      <c r="F78" s="32">
        <f>obliczenia!F151</f>
        <v>-61779.772727272735</v>
      </c>
      <c r="G78" s="32">
        <f>obliczenia!G151</f>
        <v>-61779.772727272735</v>
      </c>
      <c r="H78" s="32">
        <f>obliczenia!H151</f>
        <v>-61779.772727272735</v>
      </c>
      <c r="I78" s="32">
        <f>obliczenia!I151</f>
        <v>-61779.772727272735</v>
      </c>
      <c r="J78" s="32">
        <f>obliczenia!J151</f>
        <v>-61779.772727272735</v>
      </c>
      <c r="K78" s="32">
        <f>obliczenia!K151</f>
        <v>-61779.772727272735</v>
      </c>
      <c r="L78" s="32">
        <f>obliczenia!L151</f>
        <v>-61779.772727272735</v>
      </c>
      <c r="M78" s="32">
        <f>obliczenia!M151</f>
        <v>-61779.772727272735</v>
      </c>
      <c r="N78" s="32">
        <f>obliczenia!N151</f>
        <v>-61779.772727272735</v>
      </c>
      <c r="O78" s="32">
        <f>obliczenia!O151</f>
        <v>-79961.590909090912</v>
      </c>
      <c r="P78" s="32">
        <f>obliczenia!P151</f>
        <v>-79961.590909090912</v>
      </c>
      <c r="Q78" s="32">
        <f>obliczenia!Q151</f>
        <v>-79961.590909090912</v>
      </c>
      <c r="R78" s="32">
        <f>obliczenia!R151</f>
        <v>-79961.590909090912</v>
      </c>
      <c r="S78" s="32">
        <f>obliczenia!S151</f>
        <v>-79961.590909090912</v>
      </c>
      <c r="T78" s="32">
        <f>obliczenia!T151</f>
        <v>-79961.590909090912</v>
      </c>
      <c r="U78" s="32">
        <f>obliczenia!U151</f>
        <v>-79961.590909090912</v>
      </c>
      <c r="V78" s="32">
        <f>obliczenia!V151</f>
        <v>-79961.590909090912</v>
      </c>
      <c r="W78" s="32">
        <f>obliczenia!W151</f>
        <v>-79961.590909090912</v>
      </c>
      <c r="X78" s="32">
        <f>obliczenia!X151</f>
        <v>-79961.590909090912</v>
      </c>
      <c r="Y78" s="32">
        <f>obliczenia!Y151</f>
        <v>-98143.409090909088</v>
      </c>
      <c r="Z78" s="32">
        <f>obliczenia!Z151</f>
        <v>-98143.409090909088</v>
      </c>
      <c r="AA78" s="32">
        <f>obliczenia!AA151</f>
        <v>-98143.409090909088</v>
      </c>
      <c r="AB78" s="21"/>
      <c r="AC78" s="21"/>
    </row>
    <row r="79" spans="2:29" ht="15" x14ac:dyDescent="0.25">
      <c r="B79" s="42" t="s">
        <v>66</v>
      </c>
      <c r="C79" s="32">
        <f>obliczenia!C152</f>
        <v>0</v>
      </c>
      <c r="D79" s="32">
        <f>obliczenia!D152</f>
        <v>0</v>
      </c>
      <c r="E79" s="32">
        <f>obliczenia!E152</f>
        <v>112116.3111888112</v>
      </c>
      <c r="F79" s="32">
        <f>obliczenia!F152</f>
        <v>109779.77272727274</v>
      </c>
      <c r="G79" s="32">
        <f>obliczenia!G152</f>
        <v>109779.77272727274</v>
      </c>
      <c r="H79" s="32">
        <f>obliczenia!H152</f>
        <v>109779.77272727274</v>
      </c>
      <c r="I79" s="32">
        <f>obliczenia!I152</f>
        <v>109779.77272727274</v>
      </c>
      <c r="J79" s="32">
        <f>obliczenia!J152</f>
        <v>109779.77272727274</v>
      </c>
      <c r="K79" s="32">
        <f>obliczenia!K152</f>
        <v>109779.77272727274</v>
      </c>
      <c r="L79" s="32">
        <f>obliczenia!L152</f>
        <v>109779.77272727274</v>
      </c>
      <c r="M79" s="32">
        <f>obliczenia!M152</f>
        <v>109779.77272727274</v>
      </c>
      <c r="N79" s="32">
        <f>obliczenia!N152</f>
        <v>109779.77272727274</v>
      </c>
      <c r="O79" s="32">
        <f>obliczenia!O152</f>
        <v>127961.59090909091</v>
      </c>
      <c r="P79" s="32">
        <f>obliczenia!P152</f>
        <v>127961.59090909091</v>
      </c>
      <c r="Q79" s="32">
        <f>obliczenia!Q152</f>
        <v>127961.59090909091</v>
      </c>
      <c r="R79" s="32">
        <f>obliczenia!R152</f>
        <v>127961.59090909091</v>
      </c>
      <c r="S79" s="32">
        <f>obliczenia!S152</f>
        <v>127961.59090909091</v>
      </c>
      <c r="T79" s="32">
        <f>obliczenia!T152</f>
        <v>127961.59090909091</v>
      </c>
      <c r="U79" s="32">
        <f>obliczenia!U152</f>
        <v>127961.59090909091</v>
      </c>
      <c r="V79" s="32">
        <f>obliczenia!V152</f>
        <v>127961.59090909091</v>
      </c>
      <c r="W79" s="32">
        <f>obliczenia!W152</f>
        <v>127961.59090909091</v>
      </c>
      <c r="X79" s="32">
        <f>obliczenia!X152</f>
        <v>127961.59090909091</v>
      </c>
      <c r="Y79" s="32">
        <f>obliczenia!Y152</f>
        <v>146143.40909090909</v>
      </c>
      <c r="Z79" s="32">
        <f>obliczenia!Z152</f>
        <v>146143.40909090909</v>
      </c>
      <c r="AA79" s="32">
        <f>obliczenia!AA152</f>
        <v>146143.40909090909</v>
      </c>
      <c r="AB79" s="21"/>
      <c r="AC79" s="21"/>
    </row>
    <row r="80" spans="2:29" s="3" customFormat="1" ht="15" x14ac:dyDescent="0.25">
      <c r="B80" s="24" t="s">
        <v>67</v>
      </c>
      <c r="C80" s="30">
        <f>obliczenia!C153</f>
        <v>0</v>
      </c>
      <c r="D80" s="30">
        <f>obliczenia!D153</f>
        <v>0</v>
      </c>
      <c r="E80" s="30">
        <f>obliczenia!E153</f>
        <v>243681.81818181818</v>
      </c>
      <c r="F80" s="30">
        <f>obliczenia!F153</f>
        <v>243681.81818181818</v>
      </c>
      <c r="G80" s="30">
        <f>obliczenia!G153</f>
        <v>243681.81818181818</v>
      </c>
      <c r="H80" s="30">
        <f>obliczenia!H153</f>
        <v>243681.81818181818</v>
      </c>
      <c r="I80" s="30">
        <f>obliczenia!I153</f>
        <v>243681.81818181818</v>
      </c>
      <c r="J80" s="30">
        <f>obliczenia!J153</f>
        <v>243681.81818181818</v>
      </c>
      <c r="K80" s="30">
        <f>obliczenia!K153</f>
        <v>243681.81818181818</v>
      </c>
      <c r="L80" s="30">
        <f>obliczenia!L153</f>
        <v>243681.81818181818</v>
      </c>
      <c r="M80" s="30">
        <f>obliczenia!M153</f>
        <v>243681.81818181818</v>
      </c>
      <c r="N80" s="30">
        <f>obliczenia!N153</f>
        <v>243681.81818181818</v>
      </c>
      <c r="O80" s="30">
        <f>obliczenia!O153</f>
        <v>261863.63636363635</v>
      </c>
      <c r="P80" s="30">
        <f>obliczenia!P153</f>
        <v>261863.63636363635</v>
      </c>
      <c r="Q80" s="30">
        <f>obliczenia!Q153</f>
        <v>261863.63636363635</v>
      </c>
      <c r="R80" s="30">
        <f>obliczenia!R153</f>
        <v>261863.63636363635</v>
      </c>
      <c r="S80" s="30">
        <f>obliczenia!S153</f>
        <v>261863.63636363635</v>
      </c>
      <c r="T80" s="30">
        <f>obliczenia!T153</f>
        <v>261863.63636363635</v>
      </c>
      <c r="U80" s="30">
        <f>obliczenia!U153</f>
        <v>261863.63636363635</v>
      </c>
      <c r="V80" s="30">
        <f>obliczenia!V153</f>
        <v>261863.63636363635</v>
      </c>
      <c r="W80" s="30">
        <f>obliczenia!W153</f>
        <v>261863.63636363635</v>
      </c>
      <c r="X80" s="30">
        <f>obliczenia!X153</f>
        <v>261863.63636363635</v>
      </c>
      <c r="Y80" s="30">
        <f>obliczenia!Y153</f>
        <v>280045.45454545453</v>
      </c>
      <c r="Z80" s="30">
        <f>obliczenia!Z153</f>
        <v>280045.45454545453</v>
      </c>
      <c r="AA80" s="30">
        <f>obliczenia!AA153</f>
        <v>280045.45454545453</v>
      </c>
      <c r="AB80" s="21"/>
      <c r="AC80" s="21"/>
    </row>
    <row r="81" spans="2:29" s="3" customFormat="1" ht="15" x14ac:dyDescent="0.25">
      <c r="B81" s="24" t="s">
        <v>68</v>
      </c>
      <c r="C81" s="30">
        <f>obliczenia!C154</f>
        <v>0</v>
      </c>
      <c r="D81" s="30">
        <f>obliczenia!D154</f>
        <v>0</v>
      </c>
      <c r="E81" s="30">
        <f>obliczenia!E154</f>
        <v>-259.61538461538458</v>
      </c>
      <c r="F81" s="30">
        <f>obliczenia!F154</f>
        <v>0</v>
      </c>
      <c r="G81" s="30">
        <f>obliczenia!G154</f>
        <v>0</v>
      </c>
      <c r="H81" s="30">
        <f>obliczenia!H154</f>
        <v>0</v>
      </c>
      <c r="I81" s="30">
        <f>obliczenia!I154</f>
        <v>0</v>
      </c>
      <c r="J81" s="30">
        <f>obliczenia!J154</f>
        <v>0</v>
      </c>
      <c r="K81" s="30">
        <f>obliczenia!K154</f>
        <v>0</v>
      </c>
      <c r="L81" s="30">
        <f>obliczenia!L154</f>
        <v>0</v>
      </c>
      <c r="M81" s="30">
        <f>obliczenia!M154</f>
        <v>0</v>
      </c>
      <c r="N81" s="30">
        <f>obliczenia!N154</f>
        <v>0</v>
      </c>
      <c r="O81" s="30">
        <f>obliczenia!O154</f>
        <v>0</v>
      </c>
      <c r="P81" s="30">
        <f>obliczenia!P154</f>
        <v>0</v>
      </c>
      <c r="Q81" s="30">
        <f>obliczenia!Q154</f>
        <v>0</v>
      </c>
      <c r="R81" s="30">
        <f>obliczenia!R154</f>
        <v>0</v>
      </c>
      <c r="S81" s="30">
        <f>obliczenia!S154</f>
        <v>0</v>
      </c>
      <c r="T81" s="30">
        <f>obliczenia!T154</f>
        <v>0</v>
      </c>
      <c r="U81" s="30">
        <f>obliczenia!U154</f>
        <v>0</v>
      </c>
      <c r="V81" s="30">
        <f>obliczenia!V154</f>
        <v>0</v>
      </c>
      <c r="W81" s="30">
        <f>obliczenia!W154</f>
        <v>0</v>
      </c>
      <c r="X81" s="30">
        <f>obliczenia!X154</f>
        <v>0</v>
      </c>
      <c r="Y81" s="30">
        <f>obliczenia!Y154</f>
        <v>0</v>
      </c>
      <c r="Z81" s="30">
        <f>obliczenia!Z154</f>
        <v>0</v>
      </c>
      <c r="AA81" s="30">
        <f>obliczenia!AA154</f>
        <v>0</v>
      </c>
      <c r="AB81" s="21"/>
      <c r="AC81" s="21"/>
    </row>
    <row r="82" spans="2:29" s="3" customFormat="1" ht="15" x14ac:dyDescent="0.25">
      <c r="B82" s="24" t="s">
        <v>69</v>
      </c>
      <c r="C82" s="30">
        <f>obliczenia!C155</f>
        <v>0</v>
      </c>
      <c r="D82" s="30">
        <f>obliczenia!D155</f>
        <v>0</v>
      </c>
      <c r="E82" s="30">
        <f>obliczenia!E155</f>
        <v>-7788.4615384615381</v>
      </c>
      <c r="F82" s="30">
        <f>obliczenia!F155</f>
        <v>0</v>
      </c>
      <c r="G82" s="30">
        <f>obliczenia!G155</f>
        <v>0</v>
      </c>
      <c r="H82" s="30">
        <f>obliczenia!H155</f>
        <v>0</v>
      </c>
      <c r="I82" s="30">
        <f>obliczenia!I155</f>
        <v>0</v>
      </c>
      <c r="J82" s="30">
        <f>obliczenia!J155</f>
        <v>0</v>
      </c>
      <c r="K82" s="30">
        <f>obliczenia!K155</f>
        <v>0</v>
      </c>
      <c r="L82" s="30">
        <f>obliczenia!L155</f>
        <v>0</v>
      </c>
      <c r="M82" s="30">
        <f>obliczenia!M155</f>
        <v>0</v>
      </c>
      <c r="N82" s="30">
        <f>obliczenia!N155</f>
        <v>0</v>
      </c>
      <c r="O82" s="30">
        <f>obliczenia!O155</f>
        <v>0</v>
      </c>
      <c r="P82" s="30">
        <f>obliczenia!P155</f>
        <v>0</v>
      </c>
      <c r="Q82" s="30">
        <f>obliczenia!Q155</f>
        <v>0</v>
      </c>
      <c r="R82" s="30">
        <f>obliczenia!R155</f>
        <v>0</v>
      </c>
      <c r="S82" s="30">
        <f>obliczenia!S155</f>
        <v>0</v>
      </c>
      <c r="T82" s="30">
        <f>obliczenia!T155</f>
        <v>0</v>
      </c>
      <c r="U82" s="30">
        <f>obliczenia!U155</f>
        <v>0</v>
      </c>
      <c r="V82" s="30">
        <f>obliczenia!V155</f>
        <v>0</v>
      </c>
      <c r="W82" s="30">
        <f>obliczenia!W155</f>
        <v>0</v>
      </c>
      <c r="X82" s="30">
        <f>obliczenia!X155</f>
        <v>0</v>
      </c>
      <c r="Y82" s="30">
        <f>obliczenia!Y155</f>
        <v>0</v>
      </c>
      <c r="Z82" s="30">
        <f>obliczenia!Z155</f>
        <v>0</v>
      </c>
      <c r="AA82" s="30">
        <f>obliczenia!AA155</f>
        <v>0</v>
      </c>
      <c r="AB82" s="21"/>
      <c r="AC82" s="21"/>
    </row>
    <row r="83" spans="2:29" s="3" customFormat="1" ht="45" x14ac:dyDescent="0.25">
      <c r="B83" s="24" t="s">
        <v>70</v>
      </c>
      <c r="C83" s="30">
        <f>obliczenia!C156</f>
        <v>0</v>
      </c>
      <c r="D83" s="30">
        <f>obliczenia!D156</f>
        <v>0</v>
      </c>
      <c r="E83" s="30">
        <f>obliczenia!E156</f>
        <v>10384.615384615383</v>
      </c>
      <c r="F83" s="30">
        <f>obliczenia!F156</f>
        <v>0</v>
      </c>
      <c r="G83" s="30">
        <f>obliczenia!G156</f>
        <v>0</v>
      </c>
      <c r="H83" s="30">
        <f>obliczenia!H156</f>
        <v>0</v>
      </c>
      <c r="I83" s="30">
        <f>obliczenia!I156</f>
        <v>0</v>
      </c>
      <c r="J83" s="30">
        <f>obliczenia!J156</f>
        <v>0</v>
      </c>
      <c r="K83" s="30">
        <f>obliczenia!K156</f>
        <v>0</v>
      </c>
      <c r="L83" s="30">
        <f>obliczenia!L156</f>
        <v>0</v>
      </c>
      <c r="M83" s="30">
        <f>obliczenia!M156</f>
        <v>0</v>
      </c>
      <c r="N83" s="30">
        <f>obliczenia!N156</f>
        <v>0</v>
      </c>
      <c r="O83" s="30">
        <f>obliczenia!O156</f>
        <v>0</v>
      </c>
      <c r="P83" s="30">
        <f>obliczenia!P156</f>
        <v>0</v>
      </c>
      <c r="Q83" s="30">
        <f>obliczenia!Q156</f>
        <v>0</v>
      </c>
      <c r="R83" s="30">
        <f>obliczenia!R156</f>
        <v>0</v>
      </c>
      <c r="S83" s="30">
        <f>obliczenia!S156</f>
        <v>0</v>
      </c>
      <c r="T83" s="30">
        <f>obliczenia!T156</f>
        <v>0</v>
      </c>
      <c r="U83" s="30">
        <f>obliczenia!U156</f>
        <v>0</v>
      </c>
      <c r="V83" s="30">
        <f>obliczenia!V156</f>
        <v>0</v>
      </c>
      <c r="W83" s="30">
        <f>obliczenia!W156</f>
        <v>0</v>
      </c>
      <c r="X83" s="30">
        <f>obliczenia!X156</f>
        <v>0</v>
      </c>
      <c r="Y83" s="30">
        <f>obliczenia!Y156</f>
        <v>0</v>
      </c>
      <c r="Z83" s="30">
        <f>obliczenia!Z156</f>
        <v>0</v>
      </c>
      <c r="AA83" s="30">
        <f>obliczenia!AA156</f>
        <v>0</v>
      </c>
      <c r="AB83" s="21"/>
      <c r="AC83" s="21"/>
    </row>
    <row r="84" spans="2:29" s="3" customFormat="1" ht="15" x14ac:dyDescent="0.25">
      <c r="B84" s="24" t="s">
        <v>71</v>
      </c>
      <c r="C84" s="30">
        <f>obliczenia!C157</f>
        <v>0</v>
      </c>
      <c r="D84" s="30">
        <f>obliczenia!D157</f>
        <v>0</v>
      </c>
      <c r="E84" s="30">
        <f>obliczenia!E157</f>
        <v>-133902.04545454544</v>
      </c>
      <c r="F84" s="30">
        <f>obliczenia!F157</f>
        <v>-133902.04545454544</v>
      </c>
      <c r="G84" s="30">
        <f>obliczenia!G157</f>
        <v>-133902.04545454544</v>
      </c>
      <c r="H84" s="30">
        <f>obliczenia!H157</f>
        <v>-133902.04545454544</v>
      </c>
      <c r="I84" s="30">
        <f>obliczenia!I157</f>
        <v>-133902.04545454544</v>
      </c>
      <c r="J84" s="30">
        <f>obliczenia!J157</f>
        <v>-133902.04545454544</v>
      </c>
      <c r="K84" s="30">
        <f>obliczenia!K157</f>
        <v>-133902.04545454544</v>
      </c>
      <c r="L84" s="30">
        <f>obliczenia!L157</f>
        <v>-133902.04545454544</v>
      </c>
      <c r="M84" s="30">
        <f>obliczenia!M157</f>
        <v>-133902.04545454544</v>
      </c>
      <c r="N84" s="30">
        <f>obliczenia!N157</f>
        <v>-133902.04545454544</v>
      </c>
      <c r="O84" s="30">
        <f>obliczenia!O157</f>
        <v>-133902.04545454544</v>
      </c>
      <c r="P84" s="30">
        <f>obliczenia!P157</f>
        <v>-133902.04545454544</v>
      </c>
      <c r="Q84" s="30">
        <f>obliczenia!Q157</f>
        <v>-133902.04545454544</v>
      </c>
      <c r="R84" s="30">
        <f>obliczenia!R157</f>
        <v>-133902.04545454544</v>
      </c>
      <c r="S84" s="30">
        <f>obliczenia!S157</f>
        <v>-133902.04545454544</v>
      </c>
      <c r="T84" s="30">
        <f>obliczenia!T157</f>
        <v>-133902.04545454544</v>
      </c>
      <c r="U84" s="30">
        <f>obliczenia!U157</f>
        <v>-133902.04545454544</v>
      </c>
      <c r="V84" s="30">
        <f>obliczenia!V157</f>
        <v>-133902.04545454544</v>
      </c>
      <c r="W84" s="30">
        <f>obliczenia!W157</f>
        <v>-133902.04545454544</v>
      </c>
      <c r="X84" s="30">
        <f>obliczenia!X157</f>
        <v>-133902.04545454544</v>
      </c>
      <c r="Y84" s="30">
        <f>obliczenia!Y157</f>
        <v>-133902.04545454544</v>
      </c>
      <c r="Z84" s="30">
        <f>obliczenia!Z157</f>
        <v>-133902.04545454544</v>
      </c>
      <c r="AA84" s="30">
        <f>obliczenia!AA157</f>
        <v>-133902.04545454544</v>
      </c>
      <c r="AB84" s="21"/>
      <c r="AC84" s="21"/>
    </row>
    <row r="85" spans="2:29" ht="30" x14ac:dyDescent="0.25">
      <c r="B85" s="42" t="s">
        <v>72</v>
      </c>
      <c r="C85" s="32">
        <f>obliczenia!C158</f>
        <v>0</v>
      </c>
      <c r="D85" s="32">
        <f>obliczenia!D158</f>
        <v>0</v>
      </c>
      <c r="E85" s="32">
        <f>obliczenia!E158</f>
        <v>50336.538461538468</v>
      </c>
      <c r="F85" s="32">
        <f>obliczenia!F158</f>
        <v>48000</v>
      </c>
      <c r="G85" s="32">
        <f>obliczenia!G158</f>
        <v>48000</v>
      </c>
      <c r="H85" s="32">
        <f>obliczenia!H158</f>
        <v>48000</v>
      </c>
      <c r="I85" s="32">
        <f>obliczenia!I158</f>
        <v>48000</v>
      </c>
      <c r="J85" s="32">
        <f>obliczenia!J158</f>
        <v>48000</v>
      </c>
      <c r="K85" s="32">
        <f>obliczenia!K158</f>
        <v>48000</v>
      </c>
      <c r="L85" s="32">
        <f>obliczenia!L158</f>
        <v>48000</v>
      </c>
      <c r="M85" s="32">
        <f>obliczenia!M158</f>
        <v>48000</v>
      </c>
      <c r="N85" s="32">
        <f>obliczenia!N158</f>
        <v>48000</v>
      </c>
      <c r="O85" s="32">
        <f>obliczenia!O158</f>
        <v>48000</v>
      </c>
      <c r="P85" s="32">
        <f>obliczenia!P158</f>
        <v>48000</v>
      </c>
      <c r="Q85" s="32">
        <f>obliczenia!Q158</f>
        <v>48000</v>
      </c>
      <c r="R85" s="32">
        <f>obliczenia!R158</f>
        <v>48000</v>
      </c>
      <c r="S85" s="32">
        <f>obliczenia!S158</f>
        <v>48000</v>
      </c>
      <c r="T85" s="32">
        <f>obliczenia!T158</f>
        <v>48000</v>
      </c>
      <c r="U85" s="32">
        <f>obliczenia!U158</f>
        <v>48000</v>
      </c>
      <c r="V85" s="32">
        <f>obliczenia!V158</f>
        <v>48000</v>
      </c>
      <c r="W85" s="32">
        <f>obliczenia!W158</f>
        <v>48000</v>
      </c>
      <c r="X85" s="32">
        <f>obliczenia!X158</f>
        <v>48000</v>
      </c>
      <c r="Y85" s="32">
        <f>obliczenia!Y158</f>
        <v>48000</v>
      </c>
      <c r="Z85" s="32">
        <f>obliczenia!Z158</f>
        <v>48000</v>
      </c>
      <c r="AA85" s="32">
        <f>obliczenia!AA158</f>
        <v>48000</v>
      </c>
      <c r="AB85" s="21"/>
      <c r="AC85" s="21"/>
    </row>
    <row r="86" spans="2:29" ht="30" x14ac:dyDescent="0.25">
      <c r="B86" s="50" t="s">
        <v>73</v>
      </c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21"/>
      <c r="AC86" s="21"/>
    </row>
    <row r="87" spans="2:29" ht="15" x14ac:dyDescent="0.25">
      <c r="B87" s="42" t="s">
        <v>74</v>
      </c>
      <c r="C87" s="32">
        <f>obliczenia!C160</f>
        <v>0</v>
      </c>
      <c r="D87" s="32">
        <f>obliczenia!D160</f>
        <v>0</v>
      </c>
      <c r="E87" s="32">
        <f>obliczenia!E160</f>
        <v>0</v>
      </c>
      <c r="F87" s="32">
        <f>obliczenia!F160</f>
        <v>0</v>
      </c>
      <c r="G87" s="32">
        <f>obliczenia!G160</f>
        <v>0</v>
      </c>
      <c r="H87" s="32">
        <f>obliczenia!H160</f>
        <v>0</v>
      </c>
      <c r="I87" s="32">
        <f>obliczenia!I160</f>
        <v>0</v>
      </c>
      <c r="J87" s="32">
        <f>obliczenia!J160</f>
        <v>0</v>
      </c>
      <c r="K87" s="32">
        <f>obliczenia!K160</f>
        <v>0</v>
      </c>
      <c r="L87" s="32">
        <f>obliczenia!L160</f>
        <v>0</v>
      </c>
      <c r="M87" s="32">
        <f>obliczenia!M160</f>
        <v>0</v>
      </c>
      <c r="N87" s="32">
        <f>obliczenia!N160</f>
        <v>0</v>
      </c>
      <c r="O87" s="32">
        <f>obliczenia!O160</f>
        <v>0</v>
      </c>
      <c r="P87" s="32">
        <f>obliczenia!P160</f>
        <v>0</v>
      </c>
      <c r="Q87" s="32">
        <f>obliczenia!Q160</f>
        <v>0</v>
      </c>
      <c r="R87" s="32">
        <f>obliczenia!R160</f>
        <v>0</v>
      </c>
      <c r="S87" s="32">
        <f>obliczenia!S160</f>
        <v>0</v>
      </c>
      <c r="T87" s="32">
        <f>obliczenia!T160</f>
        <v>0</v>
      </c>
      <c r="U87" s="32">
        <f>obliczenia!U160</f>
        <v>0</v>
      </c>
      <c r="V87" s="32">
        <f>obliczenia!V160</f>
        <v>0</v>
      </c>
      <c r="W87" s="32">
        <f>obliczenia!W160</f>
        <v>0</v>
      </c>
      <c r="X87" s="32">
        <f>obliczenia!X160</f>
        <v>0</v>
      </c>
      <c r="Y87" s="32">
        <f>obliczenia!Y160</f>
        <v>0</v>
      </c>
      <c r="Z87" s="32">
        <f>obliczenia!Z160</f>
        <v>0</v>
      </c>
      <c r="AA87" s="32">
        <f>obliczenia!AA160</f>
        <v>0</v>
      </c>
      <c r="AB87" s="21"/>
      <c r="AC87" s="21"/>
    </row>
    <row r="88" spans="2:29" s="3" customFormat="1" ht="15" x14ac:dyDescent="0.25">
      <c r="B88" s="24" t="s">
        <v>75</v>
      </c>
      <c r="C88" s="30">
        <f>obliczenia!C161</f>
        <v>0</v>
      </c>
      <c r="D88" s="30">
        <f>obliczenia!D161</f>
        <v>0</v>
      </c>
      <c r="E88" s="30">
        <f>obliczenia!E161</f>
        <v>0</v>
      </c>
      <c r="F88" s="30">
        <f>obliczenia!F161</f>
        <v>0</v>
      </c>
      <c r="G88" s="30">
        <f>obliczenia!G161</f>
        <v>0</v>
      </c>
      <c r="H88" s="30">
        <f>obliczenia!H161</f>
        <v>0</v>
      </c>
      <c r="I88" s="30">
        <f>obliczenia!I161</f>
        <v>0</v>
      </c>
      <c r="J88" s="30">
        <f>obliczenia!J161</f>
        <v>0</v>
      </c>
      <c r="K88" s="30">
        <f>obliczenia!K161</f>
        <v>0</v>
      </c>
      <c r="L88" s="30">
        <f>obliczenia!L161</f>
        <v>0</v>
      </c>
      <c r="M88" s="30">
        <f>obliczenia!M161</f>
        <v>0</v>
      </c>
      <c r="N88" s="30">
        <f>obliczenia!N161</f>
        <v>0</v>
      </c>
      <c r="O88" s="30">
        <f>obliczenia!O161</f>
        <v>0</v>
      </c>
      <c r="P88" s="30">
        <f>obliczenia!P161</f>
        <v>0</v>
      </c>
      <c r="Q88" s="30">
        <f>obliczenia!Q161</f>
        <v>0</v>
      </c>
      <c r="R88" s="30">
        <f>obliczenia!R161</f>
        <v>0</v>
      </c>
      <c r="S88" s="30">
        <f>obliczenia!S161</f>
        <v>0</v>
      </c>
      <c r="T88" s="30">
        <f>obliczenia!T161</f>
        <v>0</v>
      </c>
      <c r="U88" s="30">
        <f>obliczenia!U161</f>
        <v>0</v>
      </c>
      <c r="V88" s="30">
        <f>obliczenia!V161</f>
        <v>0</v>
      </c>
      <c r="W88" s="30">
        <f>obliczenia!W161</f>
        <v>0</v>
      </c>
      <c r="X88" s="30">
        <f>obliczenia!X161</f>
        <v>0</v>
      </c>
      <c r="Y88" s="30">
        <f>obliczenia!Y161</f>
        <v>0</v>
      </c>
      <c r="Z88" s="30">
        <f>obliczenia!Z161</f>
        <v>0</v>
      </c>
      <c r="AA88" s="30">
        <f>obliczenia!AA161</f>
        <v>0</v>
      </c>
      <c r="AB88" s="21"/>
      <c r="AC88" s="21"/>
    </row>
    <row r="89" spans="2:29" s="3" customFormat="1" ht="30" x14ac:dyDescent="0.25">
      <c r="B89" s="24" t="s">
        <v>76</v>
      </c>
      <c r="C89" s="30">
        <f>obliczenia!C162</f>
        <v>0</v>
      </c>
      <c r="D89" s="30">
        <f>obliczenia!D162</f>
        <v>0</v>
      </c>
      <c r="E89" s="30">
        <f>obliczenia!E162</f>
        <v>0</v>
      </c>
      <c r="F89" s="30">
        <f>obliczenia!F162</f>
        <v>0</v>
      </c>
      <c r="G89" s="30">
        <f>obliczenia!G162</f>
        <v>0</v>
      </c>
      <c r="H89" s="30">
        <f>obliczenia!H162</f>
        <v>0</v>
      </c>
      <c r="I89" s="30">
        <f>obliczenia!I162</f>
        <v>0</v>
      </c>
      <c r="J89" s="30">
        <f>obliczenia!J162</f>
        <v>0</v>
      </c>
      <c r="K89" s="30">
        <f>obliczenia!K162</f>
        <v>0</v>
      </c>
      <c r="L89" s="30">
        <f>obliczenia!L162</f>
        <v>0</v>
      </c>
      <c r="M89" s="30">
        <f>obliczenia!M162</f>
        <v>0</v>
      </c>
      <c r="N89" s="30">
        <f>obliczenia!N162</f>
        <v>0</v>
      </c>
      <c r="O89" s="30">
        <f>obliczenia!O162</f>
        <v>0</v>
      </c>
      <c r="P89" s="30">
        <f>obliczenia!P162</f>
        <v>0</v>
      </c>
      <c r="Q89" s="30">
        <f>obliczenia!Q162</f>
        <v>0</v>
      </c>
      <c r="R89" s="30">
        <f>obliczenia!R162</f>
        <v>0</v>
      </c>
      <c r="S89" s="30">
        <f>obliczenia!S162</f>
        <v>0</v>
      </c>
      <c r="T89" s="30">
        <f>obliczenia!T162</f>
        <v>0</v>
      </c>
      <c r="U89" s="30">
        <f>obliczenia!U162</f>
        <v>0</v>
      </c>
      <c r="V89" s="30">
        <f>obliczenia!V162</f>
        <v>0</v>
      </c>
      <c r="W89" s="30">
        <f>obliczenia!W162</f>
        <v>0</v>
      </c>
      <c r="X89" s="30">
        <f>obliczenia!X162</f>
        <v>0</v>
      </c>
      <c r="Y89" s="30">
        <f>obliczenia!Y162</f>
        <v>0</v>
      </c>
      <c r="Z89" s="30">
        <f>obliczenia!Z162</f>
        <v>0</v>
      </c>
      <c r="AA89" s="30">
        <f>obliczenia!AA162</f>
        <v>0</v>
      </c>
      <c r="AB89" s="21"/>
      <c r="AC89" s="21"/>
    </row>
    <row r="90" spans="2:29" s="3" customFormat="1" ht="30" x14ac:dyDescent="0.25">
      <c r="B90" s="24" t="s">
        <v>77</v>
      </c>
      <c r="C90" s="30">
        <f>obliczenia!C163</f>
        <v>0</v>
      </c>
      <c r="D90" s="30">
        <f>obliczenia!D163</f>
        <v>0</v>
      </c>
      <c r="E90" s="30">
        <f>obliczenia!E163</f>
        <v>0</v>
      </c>
      <c r="F90" s="30">
        <f>obliczenia!F163</f>
        <v>0</v>
      </c>
      <c r="G90" s="30">
        <f>obliczenia!G163</f>
        <v>0</v>
      </c>
      <c r="H90" s="30">
        <f>obliczenia!H163</f>
        <v>0</v>
      </c>
      <c r="I90" s="30">
        <f>obliczenia!I163</f>
        <v>0</v>
      </c>
      <c r="J90" s="30">
        <f>obliczenia!J163</f>
        <v>0</v>
      </c>
      <c r="K90" s="30">
        <f>obliczenia!K163</f>
        <v>0</v>
      </c>
      <c r="L90" s="30">
        <f>obliczenia!L163</f>
        <v>0</v>
      </c>
      <c r="M90" s="30">
        <f>obliczenia!M163</f>
        <v>0</v>
      </c>
      <c r="N90" s="30">
        <f>obliczenia!N163</f>
        <v>0</v>
      </c>
      <c r="O90" s="30">
        <f>obliczenia!O163</f>
        <v>0</v>
      </c>
      <c r="P90" s="30">
        <f>obliczenia!P163</f>
        <v>0</v>
      </c>
      <c r="Q90" s="30">
        <f>obliczenia!Q163</f>
        <v>0</v>
      </c>
      <c r="R90" s="30">
        <f>obliczenia!R163</f>
        <v>0</v>
      </c>
      <c r="S90" s="30">
        <f>obliczenia!S163</f>
        <v>0</v>
      </c>
      <c r="T90" s="30">
        <f>obliczenia!T163</f>
        <v>0</v>
      </c>
      <c r="U90" s="30">
        <f>obliczenia!U163</f>
        <v>0</v>
      </c>
      <c r="V90" s="30">
        <f>obliczenia!V163</f>
        <v>0</v>
      </c>
      <c r="W90" s="30">
        <f>obliczenia!W163</f>
        <v>0</v>
      </c>
      <c r="X90" s="30">
        <f>obliczenia!X163</f>
        <v>0</v>
      </c>
      <c r="Y90" s="30">
        <f>obliczenia!Y163</f>
        <v>0</v>
      </c>
      <c r="Z90" s="30">
        <f>obliczenia!Z163</f>
        <v>0</v>
      </c>
      <c r="AA90" s="30">
        <f>obliczenia!AA163</f>
        <v>0</v>
      </c>
      <c r="AB90" s="21"/>
      <c r="AC90" s="21"/>
    </row>
    <row r="91" spans="2:29" ht="15" x14ac:dyDescent="0.25">
      <c r="B91" s="42" t="s">
        <v>78</v>
      </c>
      <c r="C91" s="32">
        <f>obliczenia!C164</f>
        <v>123000</v>
      </c>
      <c r="D91" s="32">
        <f>obliczenia!D164</f>
        <v>7918500</v>
      </c>
      <c r="E91" s="32">
        <f>obliczenia!E164</f>
        <v>0</v>
      </c>
      <c r="F91" s="32">
        <f>obliczenia!F164</f>
        <v>0</v>
      </c>
      <c r="G91" s="32">
        <f>obliczenia!G164</f>
        <v>0</v>
      </c>
      <c r="H91" s="32">
        <f>obliczenia!H164</f>
        <v>0</v>
      </c>
      <c r="I91" s="32">
        <f>obliczenia!I164</f>
        <v>0</v>
      </c>
      <c r="J91" s="32">
        <f>obliczenia!J164</f>
        <v>0</v>
      </c>
      <c r="K91" s="32">
        <f>obliczenia!K164</f>
        <v>0</v>
      </c>
      <c r="L91" s="32">
        <f>obliczenia!L164</f>
        <v>0</v>
      </c>
      <c r="M91" s="32">
        <f>obliczenia!M164</f>
        <v>0</v>
      </c>
      <c r="N91" s="32">
        <f>obliczenia!N164</f>
        <v>600000</v>
      </c>
      <c r="O91" s="32">
        <f>obliczenia!O164</f>
        <v>0</v>
      </c>
      <c r="P91" s="32">
        <f>obliczenia!P164</f>
        <v>0</v>
      </c>
      <c r="Q91" s="32">
        <f>obliczenia!Q164</f>
        <v>0</v>
      </c>
      <c r="R91" s="32">
        <f>obliczenia!R164</f>
        <v>0</v>
      </c>
      <c r="S91" s="32">
        <f>obliczenia!S164</f>
        <v>0</v>
      </c>
      <c r="T91" s="32">
        <f>obliczenia!T164</f>
        <v>0</v>
      </c>
      <c r="U91" s="32">
        <f>obliczenia!U164</f>
        <v>0</v>
      </c>
      <c r="V91" s="32">
        <f>obliczenia!V164</f>
        <v>0</v>
      </c>
      <c r="W91" s="32">
        <f>obliczenia!W164</f>
        <v>0</v>
      </c>
      <c r="X91" s="32">
        <f>obliczenia!X164</f>
        <v>600000</v>
      </c>
      <c r="Y91" s="32">
        <f>obliczenia!Y164</f>
        <v>0</v>
      </c>
      <c r="Z91" s="32">
        <f>obliczenia!Z164</f>
        <v>0</v>
      </c>
      <c r="AA91" s="32">
        <f>obliczenia!AA164</f>
        <v>0</v>
      </c>
      <c r="AB91" s="21"/>
      <c r="AC91" s="21"/>
    </row>
    <row r="92" spans="2:29" s="3" customFormat="1" ht="15" x14ac:dyDescent="0.25">
      <c r="B92" s="24" t="s">
        <v>79</v>
      </c>
      <c r="C92" s="30">
        <f>obliczenia!C165</f>
        <v>123000</v>
      </c>
      <c r="D92" s="30">
        <f>obliczenia!D165</f>
        <v>7918500</v>
      </c>
      <c r="E92" s="30">
        <f>obliczenia!E165</f>
        <v>0</v>
      </c>
      <c r="F92" s="30">
        <f>obliczenia!F165</f>
        <v>0</v>
      </c>
      <c r="G92" s="30">
        <f>obliczenia!G165</f>
        <v>0</v>
      </c>
      <c r="H92" s="30">
        <f>obliczenia!H165</f>
        <v>0</v>
      </c>
      <c r="I92" s="30">
        <f>obliczenia!I165</f>
        <v>0</v>
      </c>
      <c r="J92" s="30">
        <f>obliczenia!J165</f>
        <v>0</v>
      </c>
      <c r="K92" s="30">
        <f>obliczenia!K165</f>
        <v>0</v>
      </c>
      <c r="L92" s="30">
        <f>obliczenia!L165</f>
        <v>0</v>
      </c>
      <c r="M92" s="30">
        <f>obliczenia!M165</f>
        <v>0</v>
      </c>
      <c r="N92" s="30">
        <f>obliczenia!N165</f>
        <v>600000</v>
      </c>
      <c r="O92" s="30">
        <f>obliczenia!O165</f>
        <v>0</v>
      </c>
      <c r="P92" s="30">
        <f>obliczenia!P165</f>
        <v>0</v>
      </c>
      <c r="Q92" s="30">
        <f>obliczenia!Q165</f>
        <v>0</v>
      </c>
      <c r="R92" s="30">
        <f>obliczenia!R165</f>
        <v>0</v>
      </c>
      <c r="S92" s="30">
        <f>obliczenia!S165</f>
        <v>0</v>
      </c>
      <c r="T92" s="30">
        <f>obliczenia!T165</f>
        <v>0</v>
      </c>
      <c r="U92" s="30">
        <f>obliczenia!U165</f>
        <v>0</v>
      </c>
      <c r="V92" s="30">
        <f>obliczenia!V165</f>
        <v>0</v>
      </c>
      <c r="W92" s="30">
        <f>obliczenia!W165</f>
        <v>0</v>
      </c>
      <c r="X92" s="30">
        <f>obliczenia!X165</f>
        <v>600000</v>
      </c>
      <c r="Y92" s="30">
        <f>obliczenia!Y165</f>
        <v>0</v>
      </c>
      <c r="Z92" s="30">
        <f>obliczenia!Z165</f>
        <v>0</v>
      </c>
      <c r="AA92" s="30">
        <f>obliczenia!AA165</f>
        <v>0</v>
      </c>
      <c r="AB92" s="21"/>
      <c r="AC92" s="21"/>
    </row>
    <row r="93" spans="2:29" s="3" customFormat="1" ht="30" x14ac:dyDescent="0.25">
      <c r="B93" s="24" t="s">
        <v>80</v>
      </c>
      <c r="C93" s="30">
        <f>obliczenia!C166</f>
        <v>0</v>
      </c>
      <c r="D93" s="30">
        <f>obliczenia!D166</f>
        <v>0</v>
      </c>
      <c r="E93" s="30">
        <f>obliczenia!E166</f>
        <v>0</v>
      </c>
      <c r="F93" s="30">
        <f>obliczenia!F166</f>
        <v>0</v>
      </c>
      <c r="G93" s="30">
        <f>obliczenia!G166</f>
        <v>0</v>
      </c>
      <c r="H93" s="30">
        <f>obliczenia!H166</f>
        <v>0</v>
      </c>
      <c r="I93" s="30">
        <f>obliczenia!I166</f>
        <v>0</v>
      </c>
      <c r="J93" s="30">
        <f>obliczenia!J166</f>
        <v>0</v>
      </c>
      <c r="K93" s="30">
        <f>obliczenia!K166</f>
        <v>0</v>
      </c>
      <c r="L93" s="30">
        <f>obliczenia!L166</f>
        <v>0</v>
      </c>
      <c r="M93" s="30">
        <f>obliczenia!M166</f>
        <v>0</v>
      </c>
      <c r="N93" s="30">
        <f>obliczenia!N166</f>
        <v>0</v>
      </c>
      <c r="O93" s="30">
        <f>obliczenia!O166</f>
        <v>0</v>
      </c>
      <c r="P93" s="30">
        <f>obliczenia!P166</f>
        <v>0</v>
      </c>
      <c r="Q93" s="30">
        <f>obliczenia!Q166</f>
        <v>0</v>
      </c>
      <c r="R93" s="30">
        <f>obliczenia!R166</f>
        <v>0</v>
      </c>
      <c r="S93" s="30">
        <f>obliczenia!S166</f>
        <v>0</v>
      </c>
      <c r="T93" s="30">
        <f>obliczenia!T166</f>
        <v>0</v>
      </c>
      <c r="U93" s="30">
        <f>obliczenia!U166</f>
        <v>0</v>
      </c>
      <c r="V93" s="30">
        <f>obliczenia!V166</f>
        <v>0</v>
      </c>
      <c r="W93" s="30">
        <f>obliczenia!W166</f>
        <v>0</v>
      </c>
      <c r="X93" s="30">
        <f>obliczenia!X166</f>
        <v>0</v>
      </c>
      <c r="Y93" s="30">
        <f>obliczenia!Y166</f>
        <v>0</v>
      </c>
      <c r="Z93" s="30">
        <f>obliczenia!Z166</f>
        <v>0</v>
      </c>
      <c r="AA93" s="30">
        <f>obliczenia!AA166</f>
        <v>0</v>
      </c>
      <c r="AB93" s="21"/>
      <c r="AC93" s="21"/>
    </row>
    <row r="94" spans="2:29" ht="30" x14ac:dyDescent="0.25">
      <c r="B94" s="42" t="s">
        <v>81</v>
      </c>
      <c r="C94" s="32">
        <f>obliczenia!C167</f>
        <v>-123000</v>
      </c>
      <c r="D94" s="32">
        <f>obliczenia!D167</f>
        <v>-7918500</v>
      </c>
      <c r="E94" s="32">
        <f>obliczenia!E167</f>
        <v>0</v>
      </c>
      <c r="F94" s="32">
        <f>obliczenia!F167</f>
        <v>0</v>
      </c>
      <c r="G94" s="32">
        <f>obliczenia!G167</f>
        <v>0</v>
      </c>
      <c r="H94" s="32">
        <f>obliczenia!H167</f>
        <v>0</v>
      </c>
      <c r="I94" s="32">
        <f>obliczenia!I167</f>
        <v>0</v>
      </c>
      <c r="J94" s="32">
        <f>obliczenia!J167</f>
        <v>0</v>
      </c>
      <c r="K94" s="32">
        <f>obliczenia!K167</f>
        <v>0</v>
      </c>
      <c r="L94" s="32">
        <f>obliczenia!L167</f>
        <v>0</v>
      </c>
      <c r="M94" s="32">
        <f>obliczenia!M167</f>
        <v>0</v>
      </c>
      <c r="N94" s="32">
        <f>obliczenia!N167</f>
        <v>-600000</v>
      </c>
      <c r="O94" s="32">
        <f>obliczenia!O167</f>
        <v>0</v>
      </c>
      <c r="P94" s="32">
        <f>obliczenia!P167</f>
        <v>0</v>
      </c>
      <c r="Q94" s="32">
        <f>obliczenia!Q167</f>
        <v>0</v>
      </c>
      <c r="R94" s="32">
        <f>obliczenia!R167</f>
        <v>0</v>
      </c>
      <c r="S94" s="32">
        <f>obliczenia!S167</f>
        <v>0</v>
      </c>
      <c r="T94" s="32">
        <f>obliczenia!T167</f>
        <v>0</v>
      </c>
      <c r="U94" s="32">
        <f>obliczenia!U167</f>
        <v>0</v>
      </c>
      <c r="V94" s="32">
        <f>obliczenia!V167</f>
        <v>0</v>
      </c>
      <c r="W94" s="32">
        <f>obliczenia!W167</f>
        <v>0</v>
      </c>
      <c r="X94" s="32">
        <f>obliczenia!X167</f>
        <v>-600000</v>
      </c>
      <c r="Y94" s="32">
        <f>obliczenia!Y167</f>
        <v>0</v>
      </c>
      <c r="Z94" s="32">
        <f>obliczenia!Z167</f>
        <v>0</v>
      </c>
      <c r="AA94" s="32">
        <f>obliczenia!AA167</f>
        <v>0</v>
      </c>
      <c r="AB94" s="21"/>
      <c r="AC94" s="21"/>
    </row>
    <row r="95" spans="2:29" ht="30" x14ac:dyDescent="0.25">
      <c r="B95" s="50" t="s">
        <v>82</v>
      </c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21"/>
      <c r="AC95" s="21"/>
    </row>
    <row r="96" spans="2:29" ht="15" x14ac:dyDescent="0.25">
      <c r="B96" s="42" t="s">
        <v>74</v>
      </c>
      <c r="C96" s="32">
        <f>obliczenia!C169</f>
        <v>73185</v>
      </c>
      <c r="D96" s="32">
        <f>obliczenia!D169</f>
        <v>4345582.5</v>
      </c>
      <c r="E96" s="32">
        <f>obliczenia!E169</f>
        <v>0</v>
      </c>
      <c r="F96" s="32">
        <f>obliczenia!F169</f>
        <v>0</v>
      </c>
      <c r="G96" s="32">
        <f>obliczenia!G169</f>
        <v>0</v>
      </c>
      <c r="H96" s="32">
        <f>obliczenia!H169</f>
        <v>0</v>
      </c>
      <c r="I96" s="32">
        <f>obliczenia!I169</f>
        <v>0</v>
      </c>
      <c r="J96" s="32">
        <f>obliczenia!J169</f>
        <v>0</v>
      </c>
      <c r="K96" s="32">
        <f>obliczenia!K169</f>
        <v>0</v>
      </c>
      <c r="L96" s="32">
        <f>obliczenia!L169</f>
        <v>0</v>
      </c>
      <c r="M96" s="32">
        <f>obliczenia!M169</f>
        <v>0</v>
      </c>
      <c r="N96" s="32">
        <f>obliczenia!N169</f>
        <v>0</v>
      </c>
      <c r="O96" s="32">
        <f>obliczenia!O169</f>
        <v>0</v>
      </c>
      <c r="P96" s="32">
        <f>obliczenia!P169</f>
        <v>0</v>
      </c>
      <c r="Q96" s="32">
        <f>obliczenia!Q169</f>
        <v>0</v>
      </c>
      <c r="R96" s="32">
        <f>obliczenia!R169</f>
        <v>0</v>
      </c>
      <c r="S96" s="32">
        <f>obliczenia!S169</f>
        <v>0</v>
      </c>
      <c r="T96" s="32">
        <f>obliczenia!T169</f>
        <v>0</v>
      </c>
      <c r="U96" s="32">
        <f>obliczenia!U169</f>
        <v>0</v>
      </c>
      <c r="V96" s="32">
        <f>obliczenia!V169</f>
        <v>0</v>
      </c>
      <c r="W96" s="32">
        <f>obliczenia!W169</f>
        <v>0</v>
      </c>
      <c r="X96" s="32">
        <f>obliczenia!X169</f>
        <v>0</v>
      </c>
      <c r="Y96" s="32">
        <f>obliczenia!Y169</f>
        <v>0</v>
      </c>
      <c r="Z96" s="32">
        <f>obliczenia!Z169</f>
        <v>0</v>
      </c>
      <c r="AA96" s="32">
        <f>obliczenia!AA169</f>
        <v>0</v>
      </c>
      <c r="AB96" s="21"/>
      <c r="AC96" s="21"/>
    </row>
    <row r="97" spans="2:29" s="3" customFormat="1" ht="30" x14ac:dyDescent="0.25">
      <c r="B97" s="24" t="s">
        <v>83</v>
      </c>
      <c r="C97" s="30">
        <f>obliczenia!C170</f>
        <v>0</v>
      </c>
      <c r="D97" s="30">
        <f>obliczenia!D170</f>
        <v>0</v>
      </c>
      <c r="E97" s="30">
        <f>obliczenia!E170</f>
        <v>0</v>
      </c>
      <c r="F97" s="30">
        <f>obliczenia!F170</f>
        <v>0</v>
      </c>
      <c r="G97" s="30">
        <f>obliczenia!G170</f>
        <v>0</v>
      </c>
      <c r="H97" s="30">
        <f>obliczenia!H170</f>
        <v>0</v>
      </c>
      <c r="I97" s="30">
        <f>obliczenia!I170</f>
        <v>0</v>
      </c>
      <c r="J97" s="30">
        <f>obliczenia!J170</f>
        <v>0</v>
      </c>
      <c r="K97" s="30">
        <f>obliczenia!K170</f>
        <v>0</v>
      </c>
      <c r="L97" s="30">
        <f>obliczenia!L170</f>
        <v>0</v>
      </c>
      <c r="M97" s="30">
        <f>obliczenia!M170</f>
        <v>0</v>
      </c>
      <c r="N97" s="30">
        <f>obliczenia!N170</f>
        <v>0</v>
      </c>
      <c r="O97" s="30">
        <f>obliczenia!O170</f>
        <v>0</v>
      </c>
      <c r="P97" s="30">
        <f>obliczenia!P170</f>
        <v>0</v>
      </c>
      <c r="Q97" s="30">
        <f>obliczenia!Q170</f>
        <v>0</v>
      </c>
      <c r="R97" s="30">
        <f>obliczenia!R170</f>
        <v>0</v>
      </c>
      <c r="S97" s="30">
        <f>obliczenia!S170</f>
        <v>0</v>
      </c>
      <c r="T97" s="30">
        <f>obliczenia!T170</f>
        <v>0</v>
      </c>
      <c r="U97" s="30">
        <f>obliczenia!U170</f>
        <v>0</v>
      </c>
      <c r="V97" s="30">
        <f>obliczenia!V170</f>
        <v>0</v>
      </c>
      <c r="W97" s="30">
        <f>obliczenia!W170</f>
        <v>0</v>
      </c>
      <c r="X97" s="30">
        <f>obliczenia!X170</f>
        <v>0</v>
      </c>
      <c r="Y97" s="30">
        <f>obliczenia!Y170</f>
        <v>0</v>
      </c>
      <c r="Z97" s="30">
        <f>obliczenia!Z170</f>
        <v>0</v>
      </c>
      <c r="AA97" s="30">
        <f>obliczenia!AA170</f>
        <v>0</v>
      </c>
      <c r="AB97" s="21"/>
      <c r="AC97" s="21"/>
    </row>
    <row r="98" spans="2:29" s="3" customFormat="1" ht="15" x14ac:dyDescent="0.25">
      <c r="B98" s="24" t="s">
        <v>84</v>
      </c>
      <c r="C98" s="30">
        <f>obliczenia!C171</f>
        <v>0</v>
      </c>
      <c r="D98" s="30">
        <f>obliczenia!D171</f>
        <v>0</v>
      </c>
      <c r="E98" s="30">
        <f>obliczenia!E171</f>
        <v>0</v>
      </c>
      <c r="F98" s="30">
        <f>obliczenia!F171</f>
        <v>0</v>
      </c>
      <c r="G98" s="30">
        <f>obliczenia!G171</f>
        <v>0</v>
      </c>
      <c r="H98" s="30">
        <f>obliczenia!H171</f>
        <v>0</v>
      </c>
      <c r="I98" s="30">
        <f>obliczenia!I171</f>
        <v>0</v>
      </c>
      <c r="J98" s="30">
        <f>obliczenia!J171</f>
        <v>0</v>
      </c>
      <c r="K98" s="30">
        <f>obliczenia!K171</f>
        <v>0</v>
      </c>
      <c r="L98" s="30">
        <f>obliczenia!L171</f>
        <v>0</v>
      </c>
      <c r="M98" s="30">
        <f>obliczenia!M171</f>
        <v>0</v>
      </c>
      <c r="N98" s="30">
        <f>obliczenia!N171</f>
        <v>0</v>
      </c>
      <c r="O98" s="30">
        <f>obliczenia!O171</f>
        <v>0</v>
      </c>
      <c r="P98" s="30">
        <f>obliczenia!P171</f>
        <v>0</v>
      </c>
      <c r="Q98" s="30">
        <f>obliczenia!Q171</f>
        <v>0</v>
      </c>
      <c r="R98" s="30">
        <f>obliczenia!R171</f>
        <v>0</v>
      </c>
      <c r="S98" s="30">
        <f>obliczenia!S171</f>
        <v>0</v>
      </c>
      <c r="T98" s="30">
        <f>obliczenia!T171</f>
        <v>0</v>
      </c>
      <c r="U98" s="30">
        <f>obliczenia!U171</f>
        <v>0</v>
      </c>
      <c r="V98" s="30">
        <f>obliczenia!V171</f>
        <v>0</v>
      </c>
      <c r="W98" s="30">
        <f>obliczenia!W171</f>
        <v>0</v>
      </c>
      <c r="X98" s="30">
        <f>obliczenia!X171</f>
        <v>0</v>
      </c>
      <c r="Y98" s="30">
        <f>obliczenia!Y171</f>
        <v>0</v>
      </c>
      <c r="Z98" s="30">
        <f>obliczenia!Z171</f>
        <v>0</v>
      </c>
      <c r="AA98" s="30">
        <f>obliczenia!AA171</f>
        <v>0</v>
      </c>
      <c r="AB98" s="21"/>
      <c r="AC98" s="21"/>
    </row>
    <row r="99" spans="2:29" s="3" customFormat="1" ht="30" x14ac:dyDescent="0.25">
      <c r="B99" s="24" t="s">
        <v>85</v>
      </c>
      <c r="C99" s="30">
        <f>obliczenia!C172</f>
        <v>0</v>
      </c>
      <c r="D99" s="30">
        <f>obliczenia!D172</f>
        <v>0</v>
      </c>
      <c r="E99" s="30">
        <f>obliczenia!E172</f>
        <v>0</v>
      </c>
      <c r="F99" s="30">
        <f>obliczenia!F172</f>
        <v>0</v>
      </c>
      <c r="G99" s="30">
        <f>obliczenia!G172</f>
        <v>0</v>
      </c>
      <c r="H99" s="30">
        <f>obliczenia!H172</f>
        <v>0</v>
      </c>
      <c r="I99" s="30">
        <f>obliczenia!I172</f>
        <v>0</v>
      </c>
      <c r="J99" s="30">
        <f>obliczenia!J172</f>
        <v>0</v>
      </c>
      <c r="K99" s="30">
        <f>obliczenia!K172</f>
        <v>0</v>
      </c>
      <c r="L99" s="30">
        <f>obliczenia!L172</f>
        <v>0</v>
      </c>
      <c r="M99" s="30">
        <f>obliczenia!M172</f>
        <v>0</v>
      </c>
      <c r="N99" s="30">
        <f>obliczenia!N172</f>
        <v>0</v>
      </c>
      <c r="O99" s="30">
        <f>obliczenia!O172</f>
        <v>0</v>
      </c>
      <c r="P99" s="30">
        <f>obliczenia!P172</f>
        <v>0</v>
      </c>
      <c r="Q99" s="30">
        <f>obliczenia!Q172</f>
        <v>0</v>
      </c>
      <c r="R99" s="30">
        <f>obliczenia!R172</f>
        <v>0</v>
      </c>
      <c r="S99" s="30">
        <f>obliczenia!S172</f>
        <v>0</v>
      </c>
      <c r="T99" s="30">
        <f>obliczenia!T172</f>
        <v>0</v>
      </c>
      <c r="U99" s="30">
        <f>obliczenia!U172</f>
        <v>0</v>
      </c>
      <c r="V99" s="30">
        <f>obliczenia!V172</f>
        <v>0</v>
      </c>
      <c r="W99" s="30">
        <f>obliczenia!W172</f>
        <v>0</v>
      </c>
      <c r="X99" s="30">
        <f>obliczenia!X172</f>
        <v>0</v>
      </c>
      <c r="Y99" s="30">
        <f>obliczenia!Y172</f>
        <v>0</v>
      </c>
      <c r="Z99" s="30">
        <f>obliczenia!Z172</f>
        <v>0</v>
      </c>
      <c r="AA99" s="30">
        <f>obliczenia!AA172</f>
        <v>0</v>
      </c>
      <c r="AB99" s="21"/>
      <c r="AC99" s="21"/>
    </row>
    <row r="100" spans="2:29" s="3" customFormat="1" ht="15" x14ac:dyDescent="0.25">
      <c r="B100" s="24" t="s">
        <v>142</v>
      </c>
      <c r="C100" s="30">
        <f>obliczenia!C173</f>
        <v>73185</v>
      </c>
      <c r="D100" s="30">
        <f>obliczenia!D173</f>
        <v>4345582.5</v>
      </c>
      <c r="E100" s="30">
        <f>obliczenia!E173</f>
        <v>0</v>
      </c>
      <c r="F100" s="30">
        <f>obliczenia!F173</f>
        <v>0</v>
      </c>
      <c r="G100" s="30">
        <f>obliczenia!G173</f>
        <v>0</v>
      </c>
      <c r="H100" s="30">
        <f>obliczenia!H173</f>
        <v>0</v>
      </c>
      <c r="I100" s="30">
        <f>obliczenia!I173</f>
        <v>0</v>
      </c>
      <c r="J100" s="30">
        <f>obliczenia!J173</f>
        <v>0</v>
      </c>
      <c r="K100" s="30">
        <f>obliczenia!K173</f>
        <v>0</v>
      </c>
      <c r="L100" s="30">
        <f>obliczenia!L173</f>
        <v>0</v>
      </c>
      <c r="M100" s="30">
        <f>obliczenia!M173</f>
        <v>0</v>
      </c>
      <c r="N100" s="30">
        <f>obliczenia!N173</f>
        <v>0</v>
      </c>
      <c r="O100" s="30">
        <f>obliczenia!O173</f>
        <v>0</v>
      </c>
      <c r="P100" s="30">
        <f>obliczenia!P173</f>
        <v>0</v>
      </c>
      <c r="Q100" s="30">
        <f>obliczenia!Q173</f>
        <v>0</v>
      </c>
      <c r="R100" s="30">
        <f>obliczenia!R173</f>
        <v>0</v>
      </c>
      <c r="S100" s="30">
        <f>obliczenia!S173</f>
        <v>0</v>
      </c>
      <c r="T100" s="30">
        <f>obliczenia!T173</f>
        <v>0</v>
      </c>
      <c r="U100" s="30">
        <f>obliczenia!U173</f>
        <v>0</v>
      </c>
      <c r="V100" s="30">
        <f>obliczenia!V173</f>
        <v>0</v>
      </c>
      <c r="W100" s="30">
        <f>obliczenia!W173</f>
        <v>0</v>
      </c>
      <c r="X100" s="30">
        <f>obliczenia!X173</f>
        <v>0</v>
      </c>
      <c r="Y100" s="30">
        <f>obliczenia!Y173</f>
        <v>0</v>
      </c>
      <c r="Z100" s="30">
        <f>obliczenia!Z173</f>
        <v>0</v>
      </c>
      <c r="AA100" s="30">
        <f>obliczenia!AA173</f>
        <v>0</v>
      </c>
      <c r="AB100" s="21"/>
      <c r="AC100" s="21"/>
    </row>
    <row r="101" spans="2:29" ht="15" x14ac:dyDescent="0.25">
      <c r="B101" s="42" t="s">
        <v>78</v>
      </c>
      <c r="C101" s="32">
        <f>obliczenia!C174</f>
        <v>0</v>
      </c>
      <c r="D101" s="32">
        <f>obliczenia!D174</f>
        <v>0</v>
      </c>
      <c r="E101" s="32">
        <f>obliczenia!E174</f>
        <v>0</v>
      </c>
      <c r="F101" s="32">
        <f>obliczenia!F174</f>
        <v>0</v>
      </c>
      <c r="G101" s="32">
        <f>obliczenia!G174</f>
        <v>0</v>
      </c>
      <c r="H101" s="32">
        <f>obliczenia!H174</f>
        <v>0</v>
      </c>
      <c r="I101" s="32">
        <f>obliczenia!I174</f>
        <v>0</v>
      </c>
      <c r="J101" s="32">
        <f>obliczenia!J174</f>
        <v>0</v>
      </c>
      <c r="K101" s="32">
        <f>obliczenia!K174</f>
        <v>0</v>
      </c>
      <c r="L101" s="32">
        <f>obliczenia!L174</f>
        <v>0</v>
      </c>
      <c r="M101" s="32">
        <f>obliczenia!M174</f>
        <v>0</v>
      </c>
      <c r="N101" s="32">
        <f>obliczenia!N174</f>
        <v>0</v>
      </c>
      <c r="O101" s="32">
        <f>obliczenia!O174</f>
        <v>0</v>
      </c>
      <c r="P101" s="32">
        <f>obliczenia!P174</f>
        <v>0</v>
      </c>
      <c r="Q101" s="32">
        <f>obliczenia!Q174</f>
        <v>0</v>
      </c>
      <c r="R101" s="32">
        <f>obliczenia!R174</f>
        <v>0</v>
      </c>
      <c r="S101" s="32">
        <f>obliczenia!S174</f>
        <v>0</v>
      </c>
      <c r="T101" s="32">
        <f>obliczenia!T174</f>
        <v>0</v>
      </c>
      <c r="U101" s="32">
        <f>obliczenia!U174</f>
        <v>0</v>
      </c>
      <c r="V101" s="32">
        <f>obliczenia!V174</f>
        <v>0</v>
      </c>
      <c r="W101" s="32">
        <f>obliczenia!W174</f>
        <v>0</v>
      </c>
      <c r="X101" s="32">
        <f>obliczenia!X174</f>
        <v>0</v>
      </c>
      <c r="Y101" s="32">
        <f>obliczenia!Y174</f>
        <v>0</v>
      </c>
      <c r="Z101" s="32">
        <f>obliczenia!Z174</f>
        <v>0</v>
      </c>
      <c r="AA101" s="32">
        <f>obliczenia!AA174</f>
        <v>0</v>
      </c>
      <c r="AB101" s="21"/>
      <c r="AC101" s="21"/>
    </row>
    <row r="102" spans="2:29" s="3" customFormat="1" ht="30" x14ac:dyDescent="0.25">
      <c r="B102" s="24" t="s">
        <v>86</v>
      </c>
      <c r="C102" s="30">
        <f>obliczenia!C175</f>
        <v>0</v>
      </c>
      <c r="D102" s="30">
        <f>obliczenia!D175</f>
        <v>0</v>
      </c>
      <c r="E102" s="30">
        <f>obliczenia!E175</f>
        <v>0</v>
      </c>
      <c r="F102" s="30">
        <f>obliczenia!F175</f>
        <v>0</v>
      </c>
      <c r="G102" s="30">
        <f>obliczenia!G175</f>
        <v>0</v>
      </c>
      <c r="H102" s="30">
        <f>obliczenia!H175</f>
        <v>0</v>
      </c>
      <c r="I102" s="30">
        <f>obliczenia!I175</f>
        <v>0</v>
      </c>
      <c r="J102" s="30">
        <f>obliczenia!J175</f>
        <v>0</v>
      </c>
      <c r="K102" s="30">
        <f>obliczenia!K175</f>
        <v>0</v>
      </c>
      <c r="L102" s="30">
        <f>obliczenia!L175</f>
        <v>0</v>
      </c>
      <c r="M102" s="30">
        <f>obliczenia!M175</f>
        <v>0</v>
      </c>
      <c r="N102" s="30">
        <f>obliczenia!N175</f>
        <v>0</v>
      </c>
      <c r="O102" s="30">
        <f>obliczenia!O175</f>
        <v>0</v>
      </c>
      <c r="P102" s="30">
        <f>obliczenia!P175</f>
        <v>0</v>
      </c>
      <c r="Q102" s="30">
        <f>obliczenia!Q175</f>
        <v>0</v>
      </c>
      <c r="R102" s="30">
        <f>obliczenia!R175</f>
        <v>0</v>
      </c>
      <c r="S102" s="30">
        <f>obliczenia!S175</f>
        <v>0</v>
      </c>
      <c r="T102" s="30">
        <f>obliczenia!T175</f>
        <v>0</v>
      </c>
      <c r="U102" s="30">
        <f>obliczenia!U175</f>
        <v>0</v>
      </c>
      <c r="V102" s="30">
        <f>obliczenia!V175</f>
        <v>0</v>
      </c>
      <c r="W102" s="30">
        <f>obliczenia!W175</f>
        <v>0</v>
      </c>
      <c r="X102" s="30">
        <f>obliczenia!X175</f>
        <v>0</v>
      </c>
      <c r="Y102" s="30">
        <f>obliczenia!Y175</f>
        <v>0</v>
      </c>
      <c r="Z102" s="30">
        <f>obliczenia!Z175</f>
        <v>0</v>
      </c>
      <c r="AA102" s="30">
        <f>obliczenia!AA175</f>
        <v>0</v>
      </c>
      <c r="AB102" s="21"/>
      <c r="AC102" s="21"/>
    </row>
    <row r="103" spans="2:29" s="3" customFormat="1" ht="30" x14ac:dyDescent="0.25">
      <c r="B103" s="24" t="s">
        <v>87</v>
      </c>
      <c r="C103" s="30">
        <f>obliczenia!C176</f>
        <v>0</v>
      </c>
      <c r="D103" s="30">
        <f>obliczenia!D176</f>
        <v>0</v>
      </c>
      <c r="E103" s="30">
        <f>obliczenia!E176</f>
        <v>0</v>
      </c>
      <c r="F103" s="30">
        <f>obliczenia!F176</f>
        <v>0</v>
      </c>
      <c r="G103" s="30">
        <f>obliczenia!G176</f>
        <v>0</v>
      </c>
      <c r="H103" s="30">
        <f>obliczenia!H176</f>
        <v>0</v>
      </c>
      <c r="I103" s="30">
        <f>obliczenia!I176</f>
        <v>0</v>
      </c>
      <c r="J103" s="30">
        <f>obliczenia!J176</f>
        <v>0</v>
      </c>
      <c r="K103" s="30">
        <f>obliczenia!K176</f>
        <v>0</v>
      </c>
      <c r="L103" s="30">
        <f>obliczenia!L176</f>
        <v>0</v>
      </c>
      <c r="M103" s="30">
        <f>obliczenia!M176</f>
        <v>0</v>
      </c>
      <c r="N103" s="30">
        <f>obliczenia!N176</f>
        <v>0</v>
      </c>
      <c r="O103" s="30">
        <f>obliczenia!O176</f>
        <v>0</v>
      </c>
      <c r="P103" s="30">
        <f>obliczenia!P176</f>
        <v>0</v>
      </c>
      <c r="Q103" s="30">
        <f>obliczenia!Q176</f>
        <v>0</v>
      </c>
      <c r="R103" s="30">
        <f>obliczenia!R176</f>
        <v>0</v>
      </c>
      <c r="S103" s="30">
        <f>obliczenia!S176</f>
        <v>0</v>
      </c>
      <c r="T103" s="30">
        <f>obliczenia!T176</f>
        <v>0</v>
      </c>
      <c r="U103" s="30">
        <f>obliczenia!U176</f>
        <v>0</v>
      </c>
      <c r="V103" s="30">
        <f>obliczenia!V176</f>
        <v>0</v>
      </c>
      <c r="W103" s="30">
        <f>obliczenia!W176</f>
        <v>0</v>
      </c>
      <c r="X103" s="30">
        <f>obliczenia!X176</f>
        <v>0</v>
      </c>
      <c r="Y103" s="30">
        <f>obliczenia!Y176</f>
        <v>0</v>
      </c>
      <c r="Z103" s="30">
        <f>obliczenia!Z176</f>
        <v>0</v>
      </c>
      <c r="AA103" s="30">
        <f>obliczenia!AA176</f>
        <v>0</v>
      </c>
      <c r="AB103" s="21"/>
      <c r="AC103" s="21"/>
    </row>
    <row r="104" spans="2:29" s="3" customFormat="1" ht="15" x14ac:dyDescent="0.25">
      <c r="B104" s="24" t="s">
        <v>88</v>
      </c>
      <c r="C104" s="30">
        <f>obliczenia!C177</f>
        <v>0</v>
      </c>
      <c r="D104" s="30">
        <f>obliczenia!D177</f>
        <v>0</v>
      </c>
      <c r="E104" s="30">
        <f>obliczenia!E177</f>
        <v>0</v>
      </c>
      <c r="F104" s="30">
        <f>obliczenia!F177</f>
        <v>0</v>
      </c>
      <c r="G104" s="30">
        <f>obliczenia!G177</f>
        <v>0</v>
      </c>
      <c r="H104" s="30">
        <f>obliczenia!H177</f>
        <v>0</v>
      </c>
      <c r="I104" s="30">
        <f>obliczenia!I177</f>
        <v>0</v>
      </c>
      <c r="J104" s="30">
        <f>obliczenia!J177</f>
        <v>0</v>
      </c>
      <c r="K104" s="30">
        <f>obliczenia!K177</f>
        <v>0</v>
      </c>
      <c r="L104" s="30">
        <f>obliczenia!L177</f>
        <v>0</v>
      </c>
      <c r="M104" s="30">
        <f>obliczenia!M177</f>
        <v>0</v>
      </c>
      <c r="N104" s="30">
        <f>obliczenia!N177</f>
        <v>0</v>
      </c>
      <c r="O104" s="30">
        <f>obliczenia!O177</f>
        <v>0</v>
      </c>
      <c r="P104" s="30">
        <f>obliczenia!P177</f>
        <v>0</v>
      </c>
      <c r="Q104" s="30">
        <f>obliczenia!Q177</f>
        <v>0</v>
      </c>
      <c r="R104" s="30">
        <f>obliczenia!R177</f>
        <v>0</v>
      </c>
      <c r="S104" s="30">
        <f>obliczenia!S177</f>
        <v>0</v>
      </c>
      <c r="T104" s="30">
        <f>obliczenia!T177</f>
        <v>0</v>
      </c>
      <c r="U104" s="30">
        <f>obliczenia!U177</f>
        <v>0</v>
      </c>
      <c r="V104" s="30">
        <f>obliczenia!V177</f>
        <v>0</v>
      </c>
      <c r="W104" s="30">
        <f>obliczenia!W177</f>
        <v>0</v>
      </c>
      <c r="X104" s="30">
        <f>obliczenia!X177</f>
        <v>0</v>
      </c>
      <c r="Y104" s="30">
        <f>obliczenia!Y177</f>
        <v>0</v>
      </c>
      <c r="Z104" s="30">
        <f>obliczenia!Z177</f>
        <v>0</v>
      </c>
      <c r="AA104" s="30">
        <f>obliczenia!AA177</f>
        <v>0</v>
      </c>
      <c r="AB104" s="21"/>
      <c r="AC104" s="21"/>
    </row>
    <row r="105" spans="2:29" s="3" customFormat="1" ht="30" x14ac:dyDescent="0.25">
      <c r="B105" s="24" t="s">
        <v>89</v>
      </c>
      <c r="C105" s="30">
        <f>obliczenia!C178</f>
        <v>0</v>
      </c>
      <c r="D105" s="30">
        <f>obliczenia!D178</f>
        <v>0</v>
      </c>
      <c r="E105" s="30">
        <f>obliczenia!E178</f>
        <v>0</v>
      </c>
      <c r="F105" s="30">
        <f>obliczenia!F178</f>
        <v>0</v>
      </c>
      <c r="G105" s="30">
        <f>obliczenia!G178</f>
        <v>0</v>
      </c>
      <c r="H105" s="30">
        <f>obliczenia!H178</f>
        <v>0</v>
      </c>
      <c r="I105" s="30">
        <f>obliczenia!I178</f>
        <v>0</v>
      </c>
      <c r="J105" s="30">
        <f>obliczenia!J178</f>
        <v>0</v>
      </c>
      <c r="K105" s="30">
        <f>obliczenia!K178</f>
        <v>0</v>
      </c>
      <c r="L105" s="30">
        <f>obliczenia!L178</f>
        <v>0</v>
      </c>
      <c r="M105" s="30">
        <f>obliczenia!M178</f>
        <v>0</v>
      </c>
      <c r="N105" s="30">
        <f>obliczenia!N178</f>
        <v>0</v>
      </c>
      <c r="O105" s="30">
        <f>obliczenia!O178</f>
        <v>0</v>
      </c>
      <c r="P105" s="30">
        <f>obliczenia!P178</f>
        <v>0</v>
      </c>
      <c r="Q105" s="30">
        <f>obliczenia!Q178</f>
        <v>0</v>
      </c>
      <c r="R105" s="30">
        <f>obliczenia!R178</f>
        <v>0</v>
      </c>
      <c r="S105" s="30">
        <f>obliczenia!S178</f>
        <v>0</v>
      </c>
      <c r="T105" s="30">
        <f>obliczenia!T178</f>
        <v>0</v>
      </c>
      <c r="U105" s="30">
        <f>obliczenia!U178</f>
        <v>0</v>
      </c>
      <c r="V105" s="30">
        <f>obliczenia!V178</f>
        <v>0</v>
      </c>
      <c r="W105" s="30">
        <f>obliczenia!W178</f>
        <v>0</v>
      </c>
      <c r="X105" s="30">
        <f>obliczenia!X178</f>
        <v>0</v>
      </c>
      <c r="Y105" s="30">
        <f>obliczenia!Y178</f>
        <v>0</v>
      </c>
      <c r="Z105" s="30">
        <f>obliczenia!Z178</f>
        <v>0</v>
      </c>
      <c r="AA105" s="30">
        <f>obliczenia!AA178</f>
        <v>0</v>
      </c>
      <c r="AB105" s="21"/>
      <c r="AC105" s="21"/>
    </row>
    <row r="106" spans="2:29" s="3" customFormat="1" ht="30" x14ac:dyDescent="0.25">
      <c r="B106" s="24" t="s">
        <v>90</v>
      </c>
      <c r="C106" s="30">
        <f>obliczenia!C179</f>
        <v>0</v>
      </c>
      <c r="D106" s="30">
        <f>obliczenia!D179</f>
        <v>0</v>
      </c>
      <c r="E106" s="30">
        <f>obliczenia!E179</f>
        <v>0</v>
      </c>
      <c r="F106" s="30">
        <f>obliczenia!F179</f>
        <v>0</v>
      </c>
      <c r="G106" s="30">
        <f>obliczenia!G179</f>
        <v>0</v>
      </c>
      <c r="H106" s="30">
        <f>obliczenia!H179</f>
        <v>0</v>
      </c>
      <c r="I106" s="30">
        <f>obliczenia!I179</f>
        <v>0</v>
      </c>
      <c r="J106" s="30">
        <f>obliczenia!J179</f>
        <v>0</v>
      </c>
      <c r="K106" s="30">
        <f>obliczenia!K179</f>
        <v>0</v>
      </c>
      <c r="L106" s="30">
        <f>obliczenia!L179</f>
        <v>0</v>
      </c>
      <c r="M106" s="30">
        <f>obliczenia!M179</f>
        <v>0</v>
      </c>
      <c r="N106" s="30">
        <f>obliczenia!N179</f>
        <v>0</v>
      </c>
      <c r="O106" s="30">
        <f>obliczenia!O179</f>
        <v>0</v>
      </c>
      <c r="P106" s="30">
        <f>obliczenia!P179</f>
        <v>0</v>
      </c>
      <c r="Q106" s="30">
        <f>obliczenia!Q179</f>
        <v>0</v>
      </c>
      <c r="R106" s="30">
        <f>obliczenia!R179</f>
        <v>0</v>
      </c>
      <c r="S106" s="30">
        <f>obliczenia!S179</f>
        <v>0</v>
      </c>
      <c r="T106" s="30">
        <f>obliczenia!T179</f>
        <v>0</v>
      </c>
      <c r="U106" s="30">
        <f>obliczenia!U179</f>
        <v>0</v>
      </c>
      <c r="V106" s="30">
        <f>obliczenia!V179</f>
        <v>0</v>
      </c>
      <c r="W106" s="30">
        <f>obliczenia!W179</f>
        <v>0</v>
      </c>
      <c r="X106" s="30">
        <f>obliczenia!X179</f>
        <v>0</v>
      </c>
      <c r="Y106" s="30">
        <f>obliczenia!Y179</f>
        <v>0</v>
      </c>
      <c r="Z106" s="30">
        <f>obliczenia!Z179</f>
        <v>0</v>
      </c>
      <c r="AA106" s="30">
        <f>obliczenia!AA179</f>
        <v>0</v>
      </c>
      <c r="AB106" s="21"/>
      <c r="AC106" s="21"/>
    </row>
    <row r="107" spans="2:29" s="3" customFormat="1" ht="15" x14ac:dyDescent="0.25">
      <c r="B107" s="24" t="s">
        <v>91</v>
      </c>
      <c r="C107" s="30">
        <f>obliczenia!C180</f>
        <v>0</v>
      </c>
      <c r="D107" s="30">
        <f>obliczenia!D180</f>
        <v>0</v>
      </c>
      <c r="E107" s="30">
        <f>obliczenia!E180</f>
        <v>0</v>
      </c>
      <c r="F107" s="30">
        <f>obliczenia!F180</f>
        <v>0</v>
      </c>
      <c r="G107" s="30">
        <f>obliczenia!G180</f>
        <v>0</v>
      </c>
      <c r="H107" s="30">
        <f>obliczenia!H180</f>
        <v>0</v>
      </c>
      <c r="I107" s="30">
        <f>obliczenia!I180</f>
        <v>0</v>
      </c>
      <c r="J107" s="30">
        <f>obliczenia!J180</f>
        <v>0</v>
      </c>
      <c r="K107" s="30">
        <f>obliczenia!K180</f>
        <v>0</v>
      </c>
      <c r="L107" s="30">
        <f>obliczenia!L180</f>
        <v>0</v>
      </c>
      <c r="M107" s="30">
        <f>obliczenia!M180</f>
        <v>0</v>
      </c>
      <c r="N107" s="30">
        <f>obliczenia!N180</f>
        <v>0</v>
      </c>
      <c r="O107" s="30">
        <f>obliczenia!O180</f>
        <v>0</v>
      </c>
      <c r="P107" s="30">
        <f>obliczenia!P180</f>
        <v>0</v>
      </c>
      <c r="Q107" s="30">
        <f>obliczenia!Q180</f>
        <v>0</v>
      </c>
      <c r="R107" s="30">
        <f>obliczenia!R180</f>
        <v>0</v>
      </c>
      <c r="S107" s="30">
        <f>obliczenia!S180</f>
        <v>0</v>
      </c>
      <c r="T107" s="30">
        <f>obliczenia!T180</f>
        <v>0</v>
      </c>
      <c r="U107" s="30">
        <f>obliczenia!U180</f>
        <v>0</v>
      </c>
      <c r="V107" s="30">
        <f>obliczenia!V180</f>
        <v>0</v>
      </c>
      <c r="W107" s="30">
        <f>obliczenia!W180</f>
        <v>0</v>
      </c>
      <c r="X107" s="30">
        <f>obliczenia!X180</f>
        <v>0</v>
      </c>
      <c r="Y107" s="30">
        <f>obliczenia!Y180</f>
        <v>0</v>
      </c>
      <c r="Z107" s="30">
        <f>obliczenia!Z180</f>
        <v>0</v>
      </c>
      <c r="AA107" s="30">
        <f>obliczenia!AA180</f>
        <v>0</v>
      </c>
      <c r="AB107" s="21"/>
      <c r="AC107" s="21"/>
    </row>
    <row r="108" spans="2:29" ht="30" x14ac:dyDescent="0.25">
      <c r="B108" s="42" t="s">
        <v>92</v>
      </c>
      <c r="C108" s="32">
        <f>obliczenia!C181</f>
        <v>73185</v>
      </c>
      <c r="D108" s="32">
        <f>obliczenia!D181</f>
        <v>4345582.5</v>
      </c>
      <c r="E108" s="32">
        <f>obliczenia!E181</f>
        <v>0</v>
      </c>
      <c r="F108" s="32">
        <f>obliczenia!F181</f>
        <v>0</v>
      </c>
      <c r="G108" s="32">
        <f>obliczenia!G181</f>
        <v>0</v>
      </c>
      <c r="H108" s="32">
        <f>obliczenia!H181</f>
        <v>0</v>
      </c>
      <c r="I108" s="32">
        <f>obliczenia!I181</f>
        <v>0</v>
      </c>
      <c r="J108" s="32">
        <f>obliczenia!J181</f>
        <v>0</v>
      </c>
      <c r="K108" s="32">
        <f>obliczenia!K181</f>
        <v>0</v>
      </c>
      <c r="L108" s="32">
        <f>obliczenia!L181</f>
        <v>0</v>
      </c>
      <c r="M108" s="32">
        <f>obliczenia!M181</f>
        <v>0</v>
      </c>
      <c r="N108" s="32">
        <f>obliczenia!N181</f>
        <v>0</v>
      </c>
      <c r="O108" s="32">
        <f>obliczenia!O181</f>
        <v>0</v>
      </c>
      <c r="P108" s="32">
        <f>obliczenia!P181</f>
        <v>0</v>
      </c>
      <c r="Q108" s="32">
        <f>obliczenia!Q181</f>
        <v>0</v>
      </c>
      <c r="R108" s="32">
        <f>obliczenia!R181</f>
        <v>0</v>
      </c>
      <c r="S108" s="32">
        <f>obliczenia!S181</f>
        <v>0</v>
      </c>
      <c r="T108" s="32">
        <f>obliczenia!T181</f>
        <v>0</v>
      </c>
      <c r="U108" s="32">
        <f>obliczenia!U181</f>
        <v>0</v>
      </c>
      <c r="V108" s="32">
        <f>obliczenia!V181</f>
        <v>0</v>
      </c>
      <c r="W108" s="32">
        <f>obliczenia!W181</f>
        <v>0</v>
      </c>
      <c r="X108" s="32">
        <f>obliczenia!X181</f>
        <v>0</v>
      </c>
      <c r="Y108" s="32">
        <f>obliczenia!Y181</f>
        <v>0</v>
      </c>
      <c r="Z108" s="32">
        <f>obliczenia!Z181</f>
        <v>0</v>
      </c>
      <c r="AA108" s="32">
        <f>obliczenia!AA181</f>
        <v>0</v>
      </c>
      <c r="AB108" s="21"/>
      <c r="AC108" s="21"/>
    </row>
    <row r="109" spans="2:29" ht="30" x14ac:dyDescent="0.25">
      <c r="B109" s="42" t="s">
        <v>93</v>
      </c>
      <c r="C109" s="32">
        <f>obliczenia!C182</f>
        <v>-49815</v>
      </c>
      <c r="D109" s="32">
        <f>obliczenia!D182</f>
        <v>-3572917.5</v>
      </c>
      <c r="E109" s="32">
        <f>obliczenia!E182</f>
        <v>50336.538461538468</v>
      </c>
      <c r="F109" s="32">
        <f>obliczenia!F182</f>
        <v>48000</v>
      </c>
      <c r="G109" s="32">
        <f>obliczenia!G182</f>
        <v>48000</v>
      </c>
      <c r="H109" s="32">
        <f>obliczenia!H182</f>
        <v>48000</v>
      </c>
      <c r="I109" s="32">
        <f>obliczenia!I182</f>
        <v>48000</v>
      </c>
      <c r="J109" s="32">
        <f>obliczenia!J182</f>
        <v>48000</v>
      </c>
      <c r="K109" s="32">
        <f>obliczenia!K182</f>
        <v>48000</v>
      </c>
      <c r="L109" s="32">
        <f>obliczenia!L182</f>
        <v>48000</v>
      </c>
      <c r="M109" s="32">
        <f>obliczenia!M182</f>
        <v>48000</v>
      </c>
      <c r="N109" s="32">
        <f>obliczenia!N182</f>
        <v>-552000</v>
      </c>
      <c r="O109" s="32">
        <f>obliczenia!O182</f>
        <v>48000</v>
      </c>
      <c r="P109" s="32">
        <f>obliczenia!P182</f>
        <v>48000</v>
      </c>
      <c r="Q109" s="32">
        <f>obliczenia!Q182</f>
        <v>48000</v>
      </c>
      <c r="R109" s="32">
        <f>obliczenia!R182</f>
        <v>48000</v>
      </c>
      <c r="S109" s="32">
        <f>obliczenia!S182</f>
        <v>48000</v>
      </c>
      <c r="T109" s="32">
        <f>obliczenia!T182</f>
        <v>48000</v>
      </c>
      <c r="U109" s="32">
        <f>obliczenia!U182</f>
        <v>48000</v>
      </c>
      <c r="V109" s="32">
        <f>obliczenia!V182</f>
        <v>48000</v>
      </c>
      <c r="W109" s="32">
        <f>obliczenia!W182</f>
        <v>48000</v>
      </c>
      <c r="X109" s="32">
        <f>obliczenia!X182</f>
        <v>-552000</v>
      </c>
      <c r="Y109" s="32">
        <f>obliczenia!Y182</f>
        <v>48000</v>
      </c>
      <c r="Z109" s="32">
        <f>obliczenia!Z182</f>
        <v>48000</v>
      </c>
      <c r="AA109" s="32">
        <f>obliczenia!AA182</f>
        <v>48000</v>
      </c>
      <c r="AB109" s="21"/>
      <c r="AC109" s="21"/>
    </row>
    <row r="110" spans="2:29" ht="30" x14ac:dyDescent="0.25">
      <c r="B110" s="42" t="s">
        <v>94</v>
      </c>
      <c r="C110" s="32">
        <f>obliczenia!C183</f>
        <v>0</v>
      </c>
      <c r="D110" s="32">
        <f>obliczenia!D183</f>
        <v>-49815</v>
      </c>
      <c r="E110" s="32">
        <f>obliczenia!E183</f>
        <v>-3622732.5</v>
      </c>
      <c r="F110" s="32">
        <f>obliczenia!F183</f>
        <v>-3572395.9615384615</v>
      </c>
      <c r="G110" s="32">
        <f>obliczenia!G183</f>
        <v>-3524395.9615384615</v>
      </c>
      <c r="H110" s="32">
        <f>obliczenia!H183</f>
        <v>-3476395.9615384615</v>
      </c>
      <c r="I110" s="32">
        <f>obliczenia!I183</f>
        <v>-3428395.9615384615</v>
      </c>
      <c r="J110" s="32">
        <f>obliczenia!J183</f>
        <v>-3380395.9615384615</v>
      </c>
      <c r="K110" s="32">
        <f>obliczenia!K183</f>
        <v>-3332395.9615384615</v>
      </c>
      <c r="L110" s="32">
        <f>obliczenia!L183</f>
        <v>-3284395.9615384615</v>
      </c>
      <c r="M110" s="32">
        <f>obliczenia!M183</f>
        <v>-3236395.9615384615</v>
      </c>
      <c r="N110" s="32">
        <f>obliczenia!N183</f>
        <v>-3188395.9615384615</v>
      </c>
      <c r="O110" s="32">
        <f>obliczenia!O183</f>
        <v>-3740395.9615384615</v>
      </c>
      <c r="P110" s="32">
        <f>obliczenia!P183</f>
        <v>-3692395.9615384615</v>
      </c>
      <c r="Q110" s="32">
        <f>obliczenia!Q183</f>
        <v>-3644395.9615384615</v>
      </c>
      <c r="R110" s="32">
        <f>obliczenia!R183</f>
        <v>-3596395.9615384615</v>
      </c>
      <c r="S110" s="32">
        <f>obliczenia!S183</f>
        <v>-3548395.9615384615</v>
      </c>
      <c r="T110" s="32">
        <f>obliczenia!T183</f>
        <v>-3500395.9615384615</v>
      </c>
      <c r="U110" s="32">
        <f>obliczenia!U183</f>
        <v>-3452395.9615384615</v>
      </c>
      <c r="V110" s="32">
        <f>obliczenia!V183</f>
        <v>-3404395.9615384615</v>
      </c>
      <c r="W110" s="32">
        <f>obliczenia!W183</f>
        <v>-3356395.9615384615</v>
      </c>
      <c r="X110" s="32">
        <f>obliczenia!X183</f>
        <v>-3308395.9615384615</v>
      </c>
      <c r="Y110" s="32">
        <f>obliczenia!Y183</f>
        <v>-3860395.9615384615</v>
      </c>
      <c r="Z110" s="32">
        <f>obliczenia!Z183</f>
        <v>-3812395.9615384615</v>
      </c>
      <c r="AA110" s="32">
        <f>obliczenia!AA183</f>
        <v>-3764395.9615384615</v>
      </c>
      <c r="AB110" s="21"/>
      <c r="AC110" s="21"/>
    </row>
    <row r="111" spans="2:29" ht="30" x14ac:dyDescent="0.25">
      <c r="B111" s="42" t="s">
        <v>95</v>
      </c>
      <c r="C111" s="32">
        <f>obliczenia!C184</f>
        <v>-49815</v>
      </c>
      <c r="D111" s="32">
        <f>obliczenia!D184</f>
        <v>-3622732.5</v>
      </c>
      <c r="E111" s="32">
        <f>obliczenia!E184</f>
        <v>-3572395.9615384615</v>
      </c>
      <c r="F111" s="32">
        <f>obliczenia!F184</f>
        <v>-3524395.9615384615</v>
      </c>
      <c r="G111" s="32">
        <f>obliczenia!G184</f>
        <v>-3476395.9615384615</v>
      </c>
      <c r="H111" s="32">
        <f>obliczenia!H184</f>
        <v>-3428395.9615384615</v>
      </c>
      <c r="I111" s="32">
        <f>obliczenia!I184</f>
        <v>-3380395.9615384615</v>
      </c>
      <c r="J111" s="32">
        <f>obliczenia!J184</f>
        <v>-3332395.9615384615</v>
      </c>
      <c r="K111" s="32">
        <f>obliczenia!K184</f>
        <v>-3284395.9615384615</v>
      </c>
      <c r="L111" s="32">
        <f>obliczenia!L184</f>
        <v>-3236395.9615384615</v>
      </c>
      <c r="M111" s="32">
        <f>obliczenia!M184</f>
        <v>-3188395.9615384615</v>
      </c>
      <c r="N111" s="32">
        <f>obliczenia!N184</f>
        <v>-3740395.9615384615</v>
      </c>
      <c r="O111" s="32">
        <f>obliczenia!O184</f>
        <v>-3692395.9615384615</v>
      </c>
      <c r="P111" s="32">
        <f>obliczenia!P184</f>
        <v>-3644395.9615384615</v>
      </c>
      <c r="Q111" s="32">
        <f>obliczenia!Q184</f>
        <v>-3596395.9615384615</v>
      </c>
      <c r="R111" s="32">
        <f>obliczenia!R184</f>
        <v>-3548395.9615384615</v>
      </c>
      <c r="S111" s="32">
        <f>obliczenia!S184</f>
        <v>-3500395.9615384615</v>
      </c>
      <c r="T111" s="32">
        <f>obliczenia!T184</f>
        <v>-3452395.9615384615</v>
      </c>
      <c r="U111" s="32">
        <f>obliczenia!U184</f>
        <v>-3404395.9615384615</v>
      </c>
      <c r="V111" s="32">
        <f>obliczenia!V184</f>
        <v>-3356395.9615384615</v>
      </c>
      <c r="W111" s="32">
        <f>obliczenia!W184</f>
        <v>-3308395.9615384615</v>
      </c>
      <c r="X111" s="32">
        <f>obliczenia!X184</f>
        <v>-3860395.9615384615</v>
      </c>
      <c r="Y111" s="32">
        <f>obliczenia!Y184</f>
        <v>-3812395.9615384615</v>
      </c>
      <c r="Z111" s="32">
        <f>obliczenia!Z184</f>
        <v>-3764395.9615384615</v>
      </c>
      <c r="AA111" s="32">
        <f>obliczenia!AA184</f>
        <v>-3716395.9615384615</v>
      </c>
      <c r="AB111" s="21"/>
      <c r="AC111" s="21"/>
    </row>
    <row r="112" spans="2:29" ht="15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2:29" ht="15" x14ac:dyDescent="0.25">
      <c r="B113" s="20" t="s">
        <v>205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2:29" ht="15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2:29" s="19" customFormat="1" ht="15" x14ac:dyDescent="0.25">
      <c r="B115" s="20" t="s">
        <v>168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2:29" s="17" customFormat="1" ht="15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2:29" ht="18.75" x14ac:dyDescent="0.3">
      <c r="B117" s="59" t="s">
        <v>226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2:29" ht="15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spans="2:29" s="19" customFormat="1" ht="45" x14ac:dyDescent="0.25">
      <c r="B119" s="60" t="s">
        <v>214</v>
      </c>
      <c r="C119" s="61">
        <f>obliczenia!C211</f>
        <v>7736942.307692307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2:29" s="19" customFormat="1" ht="30" x14ac:dyDescent="0.25">
      <c r="B120" s="62" t="s">
        <v>215</v>
      </c>
      <c r="C120" s="63">
        <f>obliczenia!C212</f>
        <v>32651.664425269235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2:29" s="19" customFormat="1" ht="45" x14ac:dyDescent="0.25">
      <c r="B121" s="60" t="s">
        <v>216</v>
      </c>
      <c r="C121" s="61">
        <f>obliczenia!C213</f>
        <v>1337962.651992124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2:29" ht="15" x14ac:dyDescent="0.25">
      <c r="B122" s="62" t="s">
        <v>121</v>
      </c>
      <c r="C122" s="64">
        <f>obliczenia!C214</f>
        <v>0.7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spans="2:29" ht="30" x14ac:dyDescent="0.25">
      <c r="B123" s="60" t="s">
        <v>122</v>
      </c>
      <c r="C123" s="65">
        <f>obliczenia!C215</f>
        <v>7426500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2:29" ht="45" x14ac:dyDescent="0.25">
      <c r="B124" s="60" t="s">
        <v>123</v>
      </c>
      <c r="C124" s="65">
        <f>obliczenia!C216</f>
        <v>5198550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2:29" ht="30" x14ac:dyDescent="0.25">
      <c r="B125" s="60" t="s">
        <v>124</v>
      </c>
      <c r="C125" s="66">
        <f>obliczenia!C217</f>
        <v>0.85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2:29" ht="15" x14ac:dyDescent="0.25">
      <c r="B126" s="62" t="s">
        <v>194</v>
      </c>
      <c r="C126" s="67">
        <f>obliczenia!C218</f>
        <v>4418767.5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2:29" ht="30" x14ac:dyDescent="0.25">
      <c r="B127" s="62" t="s">
        <v>125</v>
      </c>
      <c r="C127" s="64">
        <f>obliczenia!C219</f>
        <v>0.59499999999999997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2:29" ht="15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2:29" ht="15" x14ac:dyDescent="0.25">
      <c r="B129" s="20" t="s">
        <v>206</v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2:29" ht="15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2:29" ht="15" x14ac:dyDescent="0.25">
      <c r="B131" s="27" t="s">
        <v>7</v>
      </c>
      <c r="C131" s="28">
        <v>2015</v>
      </c>
      <c r="D131" s="28">
        <v>2016</v>
      </c>
      <c r="E131" s="28" t="s">
        <v>6</v>
      </c>
      <c r="F131" s="28" t="s">
        <v>217</v>
      </c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2:29" ht="15" x14ac:dyDescent="0.25">
      <c r="B132" s="29" t="s">
        <v>194</v>
      </c>
      <c r="C132" s="30">
        <f>obliczenia!C224</f>
        <v>73185</v>
      </c>
      <c r="D132" s="30">
        <f>obliczenia!D224</f>
        <v>4345582.5</v>
      </c>
      <c r="E132" s="30">
        <f>obliczenia!E224</f>
        <v>4418767.5</v>
      </c>
      <c r="F132" s="26">
        <f>obliczenia!F224</f>
        <v>0.59499999999999997</v>
      </c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2:29" ht="15" x14ac:dyDescent="0.25">
      <c r="B133" s="29" t="s">
        <v>196</v>
      </c>
      <c r="C133" s="30">
        <f>obliczenia!C225</f>
        <v>49815</v>
      </c>
      <c r="D133" s="30">
        <f>obliczenia!D225</f>
        <v>2957917.5</v>
      </c>
      <c r="E133" s="30">
        <f>obliczenia!E225</f>
        <v>3007732.5</v>
      </c>
      <c r="F133" s="26">
        <f>obliczenia!F225</f>
        <v>0.40500000000000003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2:29" ht="15" x14ac:dyDescent="0.25">
      <c r="B134" s="29" t="s">
        <v>197</v>
      </c>
      <c r="C134" s="30">
        <f>obliczenia!C226</f>
        <v>0</v>
      </c>
      <c r="D134" s="30">
        <f>obliczenia!D226</f>
        <v>0</v>
      </c>
      <c r="E134" s="30">
        <f>obliczenia!E226</f>
        <v>0</v>
      </c>
      <c r="F134" s="26">
        <f>obliczenia!F226</f>
        <v>0</v>
      </c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2:29" ht="15" x14ac:dyDescent="0.25">
      <c r="B135" s="29" t="s">
        <v>127</v>
      </c>
      <c r="C135" s="30">
        <f>obliczenia!C227</f>
        <v>0</v>
      </c>
      <c r="D135" s="30">
        <f>obliczenia!D227</f>
        <v>0</v>
      </c>
      <c r="E135" s="30">
        <f>obliczenia!E227</f>
        <v>0</v>
      </c>
      <c r="F135" s="26">
        <f>obliczenia!F227</f>
        <v>0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2:29" ht="15" x14ac:dyDescent="0.25">
      <c r="B136" s="31" t="s">
        <v>6</v>
      </c>
      <c r="C136" s="32">
        <f>obliczenia!C228</f>
        <v>123000</v>
      </c>
      <c r="D136" s="32">
        <f>obliczenia!D228</f>
        <v>7303500</v>
      </c>
      <c r="E136" s="32">
        <f>obliczenia!E228</f>
        <v>7426500</v>
      </c>
      <c r="F136" s="52">
        <f>obliczenia!F228</f>
        <v>1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2:29" ht="15" x14ac:dyDescent="0.25">
      <c r="B137" s="41" t="s">
        <v>9</v>
      </c>
      <c r="C137" s="28">
        <v>2015</v>
      </c>
      <c r="D137" s="28">
        <v>2016</v>
      </c>
      <c r="E137" s="28" t="s">
        <v>6</v>
      </c>
      <c r="F137" s="28" t="s">
        <v>217</v>
      </c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2:29" ht="15" x14ac:dyDescent="0.25">
      <c r="B138" s="29" t="s">
        <v>196</v>
      </c>
      <c r="C138" s="30">
        <f>obliczenia!C230</f>
        <v>0</v>
      </c>
      <c r="D138" s="30">
        <f>obliczenia!D230</f>
        <v>753000</v>
      </c>
      <c r="E138" s="30">
        <f>obliczenia!E230</f>
        <v>753000</v>
      </c>
      <c r="F138" s="26">
        <f>obliczenia!F230</f>
        <v>1</v>
      </c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2:29" ht="15" x14ac:dyDescent="0.25">
      <c r="B139" s="29" t="s">
        <v>197</v>
      </c>
      <c r="C139" s="30">
        <f>obliczenia!C231</f>
        <v>0</v>
      </c>
      <c r="D139" s="30">
        <f>obliczenia!D231</f>
        <v>0</v>
      </c>
      <c r="E139" s="30">
        <f>obliczenia!E231</f>
        <v>0</v>
      </c>
      <c r="F139" s="26">
        <f>obliczenia!F231</f>
        <v>0</v>
      </c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2:29" ht="15" x14ac:dyDescent="0.25">
      <c r="B140" s="29" t="s">
        <v>127</v>
      </c>
      <c r="C140" s="30">
        <f>obliczenia!C232</f>
        <v>0</v>
      </c>
      <c r="D140" s="30">
        <f>obliczenia!D232</f>
        <v>0</v>
      </c>
      <c r="E140" s="30">
        <f>obliczenia!E232</f>
        <v>0</v>
      </c>
      <c r="F140" s="26">
        <f>obliczenia!F232</f>
        <v>0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2:29" ht="15" x14ac:dyDescent="0.25">
      <c r="B141" s="31" t="s">
        <v>6</v>
      </c>
      <c r="C141" s="32">
        <f>obliczenia!C233</f>
        <v>0</v>
      </c>
      <c r="D141" s="32">
        <f>obliczenia!D233</f>
        <v>753000</v>
      </c>
      <c r="E141" s="32">
        <f>obliczenia!E233</f>
        <v>753000</v>
      </c>
      <c r="F141" s="52">
        <f>obliczenia!F233</f>
        <v>1</v>
      </c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2:29" ht="15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2:29" ht="15" x14ac:dyDescent="0.25">
      <c r="B143" s="20" t="s">
        <v>207</v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2:29" ht="1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2:29" ht="15" x14ac:dyDescent="0.25">
      <c r="B145" s="55" t="s">
        <v>136</v>
      </c>
      <c r="C145" s="56">
        <f>obliczenia!C248</f>
        <v>-6398979.6557001816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2:29" ht="15" x14ac:dyDescent="0.25">
      <c r="B146" s="55" t="s">
        <v>137</v>
      </c>
      <c r="C146" s="57">
        <f>obliczenia!C249</f>
        <v>-3.9334447380030002E-2</v>
      </c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2:29" ht="15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2:29" ht="15" x14ac:dyDescent="0.25">
      <c r="B148" s="20" t="s">
        <v>222</v>
      </c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2:29" ht="15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2:29" ht="30" x14ac:dyDescent="0.25">
      <c r="B150" s="41"/>
      <c r="C150" s="23" t="str">
        <f>założenia!C17</f>
        <v>Rok n
2015</v>
      </c>
      <c r="D150" s="23" t="str">
        <f>założenia!D17</f>
        <v>Rok n+1
2016</v>
      </c>
      <c r="E150" s="23" t="str">
        <f>założenia!E17</f>
        <v>Rok n+2
2017</v>
      </c>
      <c r="F150" s="23" t="str">
        <f>założenia!F17</f>
        <v>Rok n+3
2018</v>
      </c>
      <c r="G150" s="23" t="str">
        <f>założenia!G17</f>
        <v>Rok n+4
2019</v>
      </c>
      <c r="H150" s="23" t="str">
        <f>założenia!H17</f>
        <v>Rok n+5
2020</v>
      </c>
      <c r="I150" s="23" t="str">
        <f>założenia!I17</f>
        <v>Rok n+6
2021</v>
      </c>
      <c r="J150" s="23" t="str">
        <f>założenia!J17</f>
        <v>Rok n+7
2022</v>
      </c>
      <c r="K150" s="23" t="str">
        <f>założenia!K17</f>
        <v>Rok n+8
2023</v>
      </c>
      <c r="L150" s="23" t="str">
        <f>założenia!L17</f>
        <v>Rok n+9
2024</v>
      </c>
      <c r="M150" s="23" t="str">
        <f>założenia!M17</f>
        <v>Rok n+10
2025</v>
      </c>
      <c r="N150" s="23" t="str">
        <f>założenia!N17</f>
        <v>Rok n+11
2026</v>
      </c>
      <c r="O150" s="23" t="str">
        <f>założenia!O17</f>
        <v>Rok n+12
2027</v>
      </c>
      <c r="P150" s="23" t="str">
        <f>założenia!P17</f>
        <v>Rok n+13
2028</v>
      </c>
      <c r="Q150" s="23" t="str">
        <f>założenia!Q17</f>
        <v>Rok n+14
2029</v>
      </c>
      <c r="R150" s="23" t="str">
        <f>założenia!R17</f>
        <v>Rok n+15
2030</v>
      </c>
      <c r="S150" s="23" t="str">
        <f>założenia!S17</f>
        <v>Rok n+16
2031</v>
      </c>
      <c r="T150" s="23" t="str">
        <f>założenia!T17</f>
        <v>Rok n+17
2032</v>
      </c>
      <c r="U150" s="23" t="str">
        <f>założenia!U17</f>
        <v>Rok n+18
2033</v>
      </c>
      <c r="V150" s="23" t="str">
        <f>założenia!V17</f>
        <v>Rok n+19
2034</v>
      </c>
      <c r="W150" s="23" t="str">
        <f>założenia!W17</f>
        <v>Rok n+20
2035</v>
      </c>
      <c r="X150" s="23" t="str">
        <f>założenia!X17</f>
        <v>Rok n+21
2036</v>
      </c>
      <c r="Y150" s="23" t="str">
        <f>założenia!Y17</f>
        <v>Rok n+22
2037</v>
      </c>
      <c r="Z150" s="23" t="str">
        <f>założenia!Z17</f>
        <v>Rok n+23
2038</v>
      </c>
      <c r="AA150" s="23" t="str">
        <f>założenia!AA17</f>
        <v>Rok n+24
2039</v>
      </c>
      <c r="AB150" s="21"/>
      <c r="AC150" s="21"/>
    </row>
    <row r="151" spans="2:29" ht="15" x14ac:dyDescent="0.25">
      <c r="B151" s="29" t="s">
        <v>194</v>
      </c>
      <c r="C151" s="30">
        <f>obliczenia!C254</f>
        <v>73185</v>
      </c>
      <c r="D151" s="30">
        <f>obliczenia!D254</f>
        <v>4345582.5</v>
      </c>
      <c r="E151" s="30">
        <f>obliczenia!E254</f>
        <v>0</v>
      </c>
      <c r="F151" s="30">
        <f>obliczenia!F254</f>
        <v>0</v>
      </c>
      <c r="G151" s="30">
        <f>obliczenia!G254</f>
        <v>0</v>
      </c>
      <c r="H151" s="30">
        <f>obliczenia!H254</f>
        <v>0</v>
      </c>
      <c r="I151" s="30">
        <f>obliczenia!I254</f>
        <v>0</v>
      </c>
      <c r="J151" s="30">
        <f>obliczenia!J254</f>
        <v>0</v>
      </c>
      <c r="K151" s="30">
        <f>obliczenia!K254</f>
        <v>0</v>
      </c>
      <c r="L151" s="30">
        <f>obliczenia!L254</f>
        <v>0</v>
      </c>
      <c r="M151" s="30">
        <f>obliczenia!M254</f>
        <v>0</v>
      </c>
      <c r="N151" s="30">
        <f>obliczenia!N254</f>
        <v>0</v>
      </c>
      <c r="O151" s="30">
        <f>obliczenia!O254</f>
        <v>0</v>
      </c>
      <c r="P151" s="30">
        <f>obliczenia!P254</f>
        <v>0</v>
      </c>
      <c r="Q151" s="30">
        <f>obliczenia!Q254</f>
        <v>0</v>
      </c>
      <c r="R151" s="30">
        <f>obliczenia!R254</f>
        <v>0</v>
      </c>
      <c r="S151" s="30">
        <f>obliczenia!S254</f>
        <v>0</v>
      </c>
      <c r="T151" s="30">
        <f>obliczenia!T254</f>
        <v>0</v>
      </c>
      <c r="U151" s="30">
        <f>obliczenia!U254</f>
        <v>0</v>
      </c>
      <c r="V151" s="30">
        <f>obliczenia!V254</f>
        <v>0</v>
      </c>
      <c r="W151" s="30">
        <f>obliczenia!W254</f>
        <v>0</v>
      </c>
      <c r="X151" s="30">
        <f>obliczenia!X254</f>
        <v>0</v>
      </c>
      <c r="Y151" s="30">
        <f>obliczenia!Y254</f>
        <v>0</v>
      </c>
      <c r="Z151" s="30">
        <f>obliczenia!Z254</f>
        <v>0</v>
      </c>
      <c r="AA151" s="30">
        <f>obliczenia!AA254</f>
        <v>0</v>
      </c>
      <c r="AB151" s="21"/>
      <c r="AC151" s="21"/>
    </row>
    <row r="152" spans="2:29" ht="15" x14ac:dyDescent="0.25">
      <c r="B152" s="29" t="s">
        <v>126</v>
      </c>
      <c r="C152" s="30">
        <f>obliczenia!C255</f>
        <v>49815</v>
      </c>
      <c r="D152" s="30">
        <f>obliczenia!D255</f>
        <v>3572917.5</v>
      </c>
      <c r="E152" s="30">
        <f>obliczenia!E255</f>
        <v>0</v>
      </c>
      <c r="F152" s="30">
        <f>obliczenia!F255</f>
        <v>0</v>
      </c>
      <c r="G152" s="30">
        <f>obliczenia!G255</f>
        <v>0</v>
      </c>
      <c r="H152" s="30">
        <f>obliczenia!H255</f>
        <v>0</v>
      </c>
      <c r="I152" s="30">
        <f>obliczenia!I255</f>
        <v>0</v>
      </c>
      <c r="J152" s="30">
        <f>obliczenia!J255</f>
        <v>0</v>
      </c>
      <c r="K152" s="30">
        <f>obliczenia!K255</f>
        <v>0</v>
      </c>
      <c r="L152" s="30">
        <f>obliczenia!L255</f>
        <v>0</v>
      </c>
      <c r="M152" s="30">
        <f>obliczenia!M255</f>
        <v>0</v>
      </c>
      <c r="N152" s="30">
        <f>obliczenia!N255</f>
        <v>600000</v>
      </c>
      <c r="O152" s="30">
        <f>obliczenia!O255</f>
        <v>0</v>
      </c>
      <c r="P152" s="30">
        <f>obliczenia!P255</f>
        <v>0</v>
      </c>
      <c r="Q152" s="30">
        <f>obliczenia!Q255</f>
        <v>0</v>
      </c>
      <c r="R152" s="30">
        <f>obliczenia!R255</f>
        <v>0</v>
      </c>
      <c r="S152" s="30">
        <f>obliczenia!S255</f>
        <v>0</v>
      </c>
      <c r="T152" s="30">
        <f>obliczenia!T255</f>
        <v>0</v>
      </c>
      <c r="U152" s="30">
        <f>obliczenia!U255</f>
        <v>0</v>
      </c>
      <c r="V152" s="30">
        <f>obliczenia!V255</f>
        <v>0</v>
      </c>
      <c r="W152" s="30">
        <f>obliczenia!W255</f>
        <v>0</v>
      </c>
      <c r="X152" s="30">
        <f>obliczenia!X255</f>
        <v>600000</v>
      </c>
      <c r="Y152" s="30">
        <f>obliczenia!Y255</f>
        <v>0</v>
      </c>
      <c r="Z152" s="30">
        <f>obliczenia!Z255</f>
        <v>0</v>
      </c>
      <c r="AA152" s="30">
        <f>obliczenia!AA255</f>
        <v>0</v>
      </c>
      <c r="AB152" s="21"/>
      <c r="AC152" s="21"/>
    </row>
    <row r="153" spans="2:29" ht="15" x14ac:dyDescent="0.25">
      <c r="B153" s="29" t="s">
        <v>128</v>
      </c>
      <c r="C153" s="30">
        <f>obliczenia!C256</f>
        <v>0</v>
      </c>
      <c r="D153" s="30">
        <f>obliczenia!D256</f>
        <v>0</v>
      </c>
      <c r="E153" s="30">
        <f>obliczenia!E256</f>
        <v>108000</v>
      </c>
      <c r="F153" s="30">
        <f>obliczenia!F256</f>
        <v>108000</v>
      </c>
      <c r="G153" s="30">
        <f>obliczenia!G256</f>
        <v>108000</v>
      </c>
      <c r="H153" s="30">
        <f>obliczenia!H256</f>
        <v>108000</v>
      </c>
      <c r="I153" s="30">
        <f>obliczenia!I256</f>
        <v>108000</v>
      </c>
      <c r="J153" s="30">
        <f>obliczenia!J256</f>
        <v>108000</v>
      </c>
      <c r="K153" s="30">
        <f>obliczenia!K256</f>
        <v>108000</v>
      </c>
      <c r="L153" s="30">
        <f>obliczenia!L256</f>
        <v>108000</v>
      </c>
      <c r="M153" s="30">
        <f>obliczenia!M256</f>
        <v>108000</v>
      </c>
      <c r="N153" s="30">
        <f>obliczenia!N256</f>
        <v>108000</v>
      </c>
      <c r="O153" s="30">
        <f>obliczenia!O256</f>
        <v>108000</v>
      </c>
      <c r="P153" s="30">
        <f>obliczenia!P256</f>
        <v>108000</v>
      </c>
      <c r="Q153" s="30">
        <f>obliczenia!Q256</f>
        <v>108000</v>
      </c>
      <c r="R153" s="30">
        <f>obliczenia!R256</f>
        <v>108000</v>
      </c>
      <c r="S153" s="30">
        <f>obliczenia!S256</f>
        <v>108000</v>
      </c>
      <c r="T153" s="30">
        <f>obliczenia!T256</f>
        <v>108000</v>
      </c>
      <c r="U153" s="30">
        <f>obliczenia!U256</f>
        <v>108000</v>
      </c>
      <c r="V153" s="30">
        <f>obliczenia!V256</f>
        <v>108000</v>
      </c>
      <c r="W153" s="30">
        <f>obliczenia!W256</f>
        <v>108000</v>
      </c>
      <c r="X153" s="30">
        <f>obliczenia!X256</f>
        <v>108000</v>
      </c>
      <c r="Y153" s="30">
        <f>obliczenia!Y256</f>
        <v>108000</v>
      </c>
      <c r="Z153" s="30">
        <f>obliczenia!Z256</f>
        <v>108000</v>
      </c>
      <c r="AA153" s="30">
        <f>obliczenia!AA256</f>
        <v>108000</v>
      </c>
      <c r="AB153" s="21"/>
      <c r="AC153" s="21"/>
    </row>
    <row r="154" spans="2:29" s="2" customFormat="1" ht="15" x14ac:dyDescent="0.25">
      <c r="B154" s="31" t="s">
        <v>130</v>
      </c>
      <c r="C154" s="32">
        <f>obliczenia!C257</f>
        <v>123000</v>
      </c>
      <c r="D154" s="32">
        <f>obliczenia!D257</f>
        <v>7918500</v>
      </c>
      <c r="E154" s="32">
        <f>obliczenia!E257</f>
        <v>108000</v>
      </c>
      <c r="F154" s="32">
        <f>obliczenia!F257</f>
        <v>108000</v>
      </c>
      <c r="G154" s="32">
        <f>obliczenia!G257</f>
        <v>108000</v>
      </c>
      <c r="H154" s="32">
        <f>obliczenia!H257</f>
        <v>108000</v>
      </c>
      <c r="I154" s="32">
        <f>obliczenia!I257</f>
        <v>108000</v>
      </c>
      <c r="J154" s="32">
        <f>obliczenia!J257</f>
        <v>108000</v>
      </c>
      <c r="K154" s="32">
        <f>obliczenia!K257</f>
        <v>108000</v>
      </c>
      <c r="L154" s="32">
        <f>obliczenia!L257</f>
        <v>108000</v>
      </c>
      <c r="M154" s="32">
        <f>obliczenia!M257</f>
        <v>108000</v>
      </c>
      <c r="N154" s="32">
        <f>obliczenia!N257</f>
        <v>708000</v>
      </c>
      <c r="O154" s="32">
        <f>obliczenia!O257</f>
        <v>108000</v>
      </c>
      <c r="P154" s="32">
        <f>obliczenia!P257</f>
        <v>108000</v>
      </c>
      <c r="Q154" s="32">
        <f>obliczenia!Q257</f>
        <v>108000</v>
      </c>
      <c r="R154" s="32">
        <f>obliczenia!R257</f>
        <v>108000</v>
      </c>
      <c r="S154" s="32">
        <f>obliczenia!S257</f>
        <v>108000</v>
      </c>
      <c r="T154" s="32">
        <f>obliczenia!T257</f>
        <v>108000</v>
      </c>
      <c r="U154" s="32">
        <f>obliczenia!U257</f>
        <v>108000</v>
      </c>
      <c r="V154" s="32">
        <f>obliczenia!V257</f>
        <v>108000</v>
      </c>
      <c r="W154" s="32">
        <f>obliczenia!W257</f>
        <v>108000</v>
      </c>
      <c r="X154" s="32">
        <f>obliczenia!X257</f>
        <v>708000</v>
      </c>
      <c r="Y154" s="32">
        <f>obliczenia!Y257</f>
        <v>108000</v>
      </c>
      <c r="Z154" s="32">
        <f>obliczenia!Z257</f>
        <v>108000</v>
      </c>
      <c r="AA154" s="32">
        <f>obliczenia!AA257</f>
        <v>108000</v>
      </c>
      <c r="AB154" s="20"/>
      <c r="AC154" s="20"/>
    </row>
    <row r="155" spans="2:29" ht="15" x14ac:dyDescent="0.25">
      <c r="B155" s="29" t="s">
        <v>182</v>
      </c>
      <c r="C155" s="30">
        <f>obliczenia!C258</f>
        <v>123000</v>
      </c>
      <c r="D155" s="30">
        <f>obliczenia!D258</f>
        <v>7918500</v>
      </c>
      <c r="E155" s="30">
        <f>obliczenia!E258</f>
        <v>0</v>
      </c>
      <c r="F155" s="30">
        <f>obliczenia!F258</f>
        <v>0</v>
      </c>
      <c r="G155" s="30">
        <f>obliczenia!G258</f>
        <v>0</v>
      </c>
      <c r="H155" s="30">
        <f>obliczenia!H258</f>
        <v>0</v>
      </c>
      <c r="I155" s="30">
        <f>obliczenia!I258</f>
        <v>0</v>
      </c>
      <c r="J155" s="30">
        <f>obliczenia!J258</f>
        <v>0</v>
      </c>
      <c r="K155" s="30">
        <f>obliczenia!K258</f>
        <v>0</v>
      </c>
      <c r="L155" s="30">
        <f>obliczenia!L258</f>
        <v>0</v>
      </c>
      <c r="M155" s="30">
        <f>obliczenia!M258</f>
        <v>0</v>
      </c>
      <c r="N155" s="30">
        <f>obliczenia!N258</f>
        <v>0</v>
      </c>
      <c r="O155" s="30">
        <f>obliczenia!O258</f>
        <v>0</v>
      </c>
      <c r="P155" s="30">
        <f>obliczenia!P258</f>
        <v>0</v>
      </c>
      <c r="Q155" s="30">
        <f>obliczenia!Q258</f>
        <v>0</v>
      </c>
      <c r="R155" s="30">
        <f>obliczenia!R258</f>
        <v>0</v>
      </c>
      <c r="S155" s="30">
        <f>obliczenia!S258</f>
        <v>0</v>
      </c>
      <c r="T155" s="30">
        <f>obliczenia!T258</f>
        <v>0</v>
      </c>
      <c r="U155" s="30">
        <f>obliczenia!U258</f>
        <v>0</v>
      </c>
      <c r="V155" s="30">
        <f>obliczenia!V258</f>
        <v>0</v>
      </c>
      <c r="W155" s="30">
        <f>obliczenia!W258</f>
        <v>0</v>
      </c>
      <c r="X155" s="30">
        <f>obliczenia!X258</f>
        <v>0</v>
      </c>
      <c r="Y155" s="30">
        <f>obliczenia!Y258</f>
        <v>0</v>
      </c>
      <c r="Z155" s="30">
        <f>obliczenia!Z258</f>
        <v>0</v>
      </c>
      <c r="AA155" s="30">
        <f>obliczenia!AA258</f>
        <v>0</v>
      </c>
      <c r="AB155" s="21"/>
      <c r="AC155" s="21"/>
    </row>
    <row r="156" spans="2:29" ht="15" x14ac:dyDescent="0.25">
      <c r="B156" s="29" t="s">
        <v>25</v>
      </c>
      <c r="C156" s="30">
        <f>obliczenia!C259</f>
        <v>0</v>
      </c>
      <c r="D156" s="30">
        <f>obliczenia!D259</f>
        <v>0</v>
      </c>
      <c r="E156" s="30">
        <f>obliczenia!E259</f>
        <v>0</v>
      </c>
      <c r="F156" s="30">
        <f>obliczenia!F259</f>
        <v>0</v>
      </c>
      <c r="G156" s="30">
        <f>obliczenia!G259</f>
        <v>0</v>
      </c>
      <c r="H156" s="30">
        <f>obliczenia!H259</f>
        <v>0</v>
      </c>
      <c r="I156" s="30">
        <f>obliczenia!I259</f>
        <v>0</v>
      </c>
      <c r="J156" s="30">
        <f>obliczenia!J259</f>
        <v>0</v>
      </c>
      <c r="K156" s="30">
        <f>obliczenia!K259</f>
        <v>0</v>
      </c>
      <c r="L156" s="30">
        <f>obliczenia!L259</f>
        <v>0</v>
      </c>
      <c r="M156" s="30">
        <f>obliczenia!M259</f>
        <v>0</v>
      </c>
      <c r="N156" s="30">
        <f>obliczenia!N259</f>
        <v>600000</v>
      </c>
      <c r="O156" s="30">
        <f>obliczenia!O259</f>
        <v>0</v>
      </c>
      <c r="P156" s="30">
        <f>obliczenia!P259</f>
        <v>0</v>
      </c>
      <c r="Q156" s="30">
        <f>obliczenia!Q259</f>
        <v>0</v>
      </c>
      <c r="R156" s="30">
        <f>obliczenia!R259</f>
        <v>0</v>
      </c>
      <c r="S156" s="30">
        <f>obliczenia!S259</f>
        <v>0</v>
      </c>
      <c r="T156" s="30">
        <f>obliczenia!T259</f>
        <v>0</v>
      </c>
      <c r="U156" s="30">
        <f>obliczenia!U259</f>
        <v>0</v>
      </c>
      <c r="V156" s="30">
        <f>obliczenia!V259</f>
        <v>0</v>
      </c>
      <c r="W156" s="30">
        <f>obliczenia!W259</f>
        <v>0</v>
      </c>
      <c r="X156" s="30">
        <f>obliczenia!X259</f>
        <v>600000</v>
      </c>
      <c r="Y156" s="30">
        <f>obliczenia!Y259</f>
        <v>0</v>
      </c>
      <c r="Z156" s="30">
        <f>obliczenia!Z259</f>
        <v>0</v>
      </c>
      <c r="AA156" s="30">
        <f>obliczenia!AA259</f>
        <v>0</v>
      </c>
      <c r="AB156" s="21"/>
      <c r="AC156" s="21"/>
    </row>
    <row r="157" spans="2:29" ht="15" x14ac:dyDescent="0.25">
      <c r="B157" s="29" t="s">
        <v>138</v>
      </c>
      <c r="C157" s="30">
        <f>obliczenia!C260</f>
        <v>0</v>
      </c>
      <c r="D157" s="30">
        <f>obliczenia!D260</f>
        <v>0</v>
      </c>
      <c r="E157" s="30">
        <f>obliczenia!E260</f>
        <v>0</v>
      </c>
      <c r="F157" s="30">
        <f>obliczenia!F260</f>
        <v>0</v>
      </c>
      <c r="G157" s="30">
        <f>obliczenia!G260</f>
        <v>0</v>
      </c>
      <c r="H157" s="30">
        <f>obliczenia!H260</f>
        <v>0</v>
      </c>
      <c r="I157" s="30">
        <f>obliczenia!I260</f>
        <v>0</v>
      </c>
      <c r="J157" s="30">
        <f>obliczenia!J260</f>
        <v>0</v>
      </c>
      <c r="K157" s="30">
        <f>obliczenia!K260</f>
        <v>0</v>
      </c>
      <c r="L157" s="30">
        <f>obliczenia!L260</f>
        <v>0</v>
      </c>
      <c r="M157" s="30">
        <f>obliczenia!M260</f>
        <v>0</v>
      </c>
      <c r="N157" s="30">
        <f>obliczenia!N260</f>
        <v>0</v>
      </c>
      <c r="O157" s="30">
        <f>obliczenia!O260</f>
        <v>0</v>
      </c>
      <c r="P157" s="30">
        <f>obliczenia!P260</f>
        <v>0</v>
      </c>
      <c r="Q157" s="30">
        <f>obliczenia!Q260</f>
        <v>0</v>
      </c>
      <c r="R157" s="30">
        <f>obliczenia!R260</f>
        <v>0</v>
      </c>
      <c r="S157" s="30">
        <f>obliczenia!S260</f>
        <v>0</v>
      </c>
      <c r="T157" s="30">
        <f>obliczenia!T260</f>
        <v>0</v>
      </c>
      <c r="U157" s="30">
        <f>obliczenia!U260</f>
        <v>0</v>
      </c>
      <c r="V157" s="30">
        <f>obliczenia!V260</f>
        <v>0</v>
      </c>
      <c r="W157" s="30">
        <f>obliczenia!W260</f>
        <v>0</v>
      </c>
      <c r="X157" s="30">
        <f>obliczenia!X260</f>
        <v>0</v>
      </c>
      <c r="Y157" s="30">
        <f>obliczenia!Y260</f>
        <v>0</v>
      </c>
      <c r="Z157" s="30">
        <f>obliczenia!Z260</f>
        <v>0</v>
      </c>
      <c r="AA157" s="30">
        <f>obliczenia!AA260</f>
        <v>0</v>
      </c>
      <c r="AB157" s="21"/>
      <c r="AC157" s="21"/>
    </row>
    <row r="158" spans="2:29" ht="15" x14ac:dyDescent="0.25">
      <c r="B158" s="29" t="s">
        <v>131</v>
      </c>
      <c r="C158" s="30">
        <f>obliczenia!C261</f>
        <v>0</v>
      </c>
      <c r="D158" s="30">
        <f>obliczenia!D261</f>
        <v>0</v>
      </c>
      <c r="E158" s="30">
        <f>obliczenia!E261</f>
        <v>60000</v>
      </c>
      <c r="F158" s="30">
        <f>obliczenia!F261</f>
        <v>60000</v>
      </c>
      <c r="G158" s="30">
        <f>obliczenia!G261</f>
        <v>60000</v>
      </c>
      <c r="H158" s="30">
        <f>obliczenia!H261</f>
        <v>60000</v>
      </c>
      <c r="I158" s="30">
        <f>obliczenia!I261</f>
        <v>60000</v>
      </c>
      <c r="J158" s="30">
        <f>obliczenia!J261</f>
        <v>60000</v>
      </c>
      <c r="K158" s="30">
        <f>obliczenia!K261</f>
        <v>60000</v>
      </c>
      <c r="L158" s="30">
        <f>obliczenia!L261</f>
        <v>60000</v>
      </c>
      <c r="M158" s="30">
        <f>obliczenia!M261</f>
        <v>60000</v>
      </c>
      <c r="N158" s="30">
        <f>obliczenia!N261</f>
        <v>60000</v>
      </c>
      <c r="O158" s="30">
        <f>obliczenia!O261</f>
        <v>60000</v>
      </c>
      <c r="P158" s="30">
        <f>obliczenia!P261</f>
        <v>60000</v>
      </c>
      <c r="Q158" s="30">
        <f>obliczenia!Q261</f>
        <v>60000</v>
      </c>
      <c r="R158" s="30">
        <f>obliczenia!R261</f>
        <v>60000</v>
      </c>
      <c r="S158" s="30">
        <f>obliczenia!S261</f>
        <v>60000</v>
      </c>
      <c r="T158" s="30">
        <f>obliczenia!T261</f>
        <v>60000</v>
      </c>
      <c r="U158" s="30">
        <f>obliczenia!U261</f>
        <v>60000</v>
      </c>
      <c r="V158" s="30">
        <f>obliczenia!V261</f>
        <v>60000</v>
      </c>
      <c r="W158" s="30">
        <f>obliczenia!W261</f>
        <v>60000</v>
      </c>
      <c r="X158" s="30">
        <f>obliczenia!X261</f>
        <v>60000</v>
      </c>
      <c r="Y158" s="30">
        <f>obliczenia!Y261</f>
        <v>60000</v>
      </c>
      <c r="Z158" s="30">
        <f>obliczenia!Z261</f>
        <v>60000</v>
      </c>
      <c r="AA158" s="30">
        <f>obliczenia!AA261</f>
        <v>60000</v>
      </c>
      <c r="AB158" s="21"/>
      <c r="AC158" s="21"/>
    </row>
    <row r="159" spans="2:29" ht="15" x14ac:dyDescent="0.25">
      <c r="B159" s="29" t="s">
        <v>139</v>
      </c>
      <c r="C159" s="30">
        <f>obliczenia!C262</f>
        <v>0</v>
      </c>
      <c r="D159" s="30">
        <f>obliczenia!D262</f>
        <v>0</v>
      </c>
      <c r="E159" s="30">
        <f>obliczenia!E262</f>
        <v>0</v>
      </c>
      <c r="F159" s="30">
        <f>obliczenia!F262</f>
        <v>0</v>
      </c>
      <c r="G159" s="30">
        <f>obliczenia!G262</f>
        <v>0</v>
      </c>
      <c r="H159" s="30">
        <f>obliczenia!H262</f>
        <v>0</v>
      </c>
      <c r="I159" s="30">
        <f>obliczenia!I262</f>
        <v>0</v>
      </c>
      <c r="J159" s="30">
        <f>obliczenia!J262</f>
        <v>0</v>
      </c>
      <c r="K159" s="30">
        <f>obliczenia!K262</f>
        <v>0</v>
      </c>
      <c r="L159" s="30">
        <f>obliczenia!L262</f>
        <v>0</v>
      </c>
      <c r="M159" s="30">
        <f>obliczenia!M262</f>
        <v>0</v>
      </c>
      <c r="N159" s="30">
        <f>obliczenia!N262</f>
        <v>0</v>
      </c>
      <c r="O159" s="30">
        <f>obliczenia!O262</f>
        <v>0</v>
      </c>
      <c r="P159" s="30">
        <f>obliczenia!P262</f>
        <v>0</v>
      </c>
      <c r="Q159" s="30">
        <f>obliczenia!Q262</f>
        <v>0</v>
      </c>
      <c r="R159" s="30">
        <f>obliczenia!R262</f>
        <v>0</v>
      </c>
      <c r="S159" s="30">
        <f>obliczenia!S262</f>
        <v>0</v>
      </c>
      <c r="T159" s="30">
        <f>obliczenia!T262</f>
        <v>0</v>
      </c>
      <c r="U159" s="30">
        <f>obliczenia!U262</f>
        <v>0</v>
      </c>
      <c r="V159" s="30">
        <f>obliczenia!V262</f>
        <v>0</v>
      </c>
      <c r="W159" s="30">
        <f>obliczenia!W262</f>
        <v>0</v>
      </c>
      <c r="X159" s="30">
        <f>obliczenia!X262</f>
        <v>0</v>
      </c>
      <c r="Y159" s="30">
        <f>obliczenia!Y262</f>
        <v>0</v>
      </c>
      <c r="Z159" s="30">
        <f>obliczenia!Z262</f>
        <v>0</v>
      </c>
      <c r="AA159" s="30">
        <f>obliczenia!AA262</f>
        <v>0</v>
      </c>
      <c r="AB159" s="21"/>
      <c r="AC159" s="21"/>
    </row>
    <row r="160" spans="2:29" s="2" customFormat="1" ht="15" x14ac:dyDescent="0.25">
      <c r="B160" s="31" t="s">
        <v>132</v>
      </c>
      <c r="C160" s="32">
        <f>obliczenia!C263</f>
        <v>123000</v>
      </c>
      <c r="D160" s="32">
        <f>obliczenia!D263</f>
        <v>7918500</v>
      </c>
      <c r="E160" s="32">
        <f>obliczenia!E263</f>
        <v>60000</v>
      </c>
      <c r="F160" s="32">
        <f>obliczenia!F263</f>
        <v>60000</v>
      </c>
      <c r="G160" s="32">
        <f>obliczenia!G263</f>
        <v>60000</v>
      </c>
      <c r="H160" s="32">
        <f>obliczenia!H263</f>
        <v>60000</v>
      </c>
      <c r="I160" s="32">
        <f>obliczenia!I263</f>
        <v>60000</v>
      </c>
      <c r="J160" s="32">
        <f>obliczenia!J263</f>
        <v>60000</v>
      </c>
      <c r="K160" s="32">
        <f>obliczenia!K263</f>
        <v>60000</v>
      </c>
      <c r="L160" s="32">
        <f>obliczenia!L263</f>
        <v>60000</v>
      </c>
      <c r="M160" s="32">
        <f>obliczenia!M263</f>
        <v>60000</v>
      </c>
      <c r="N160" s="32">
        <f>obliczenia!N263</f>
        <v>660000</v>
      </c>
      <c r="O160" s="32">
        <f>obliczenia!O263</f>
        <v>60000</v>
      </c>
      <c r="P160" s="32">
        <f>obliczenia!P263</f>
        <v>60000</v>
      </c>
      <c r="Q160" s="32">
        <f>obliczenia!Q263</f>
        <v>60000</v>
      </c>
      <c r="R160" s="32">
        <f>obliczenia!R263</f>
        <v>60000</v>
      </c>
      <c r="S160" s="32">
        <f>obliczenia!S263</f>
        <v>60000</v>
      </c>
      <c r="T160" s="32">
        <f>obliczenia!T263</f>
        <v>60000</v>
      </c>
      <c r="U160" s="32">
        <f>obliczenia!U263</f>
        <v>60000</v>
      </c>
      <c r="V160" s="32">
        <f>obliczenia!V263</f>
        <v>60000</v>
      </c>
      <c r="W160" s="32">
        <f>obliczenia!W263</f>
        <v>60000</v>
      </c>
      <c r="X160" s="32">
        <f>obliczenia!X263</f>
        <v>660000</v>
      </c>
      <c r="Y160" s="32">
        <f>obliczenia!Y263</f>
        <v>60000</v>
      </c>
      <c r="Z160" s="32">
        <f>obliczenia!Z263</f>
        <v>60000</v>
      </c>
      <c r="AA160" s="32">
        <f>obliczenia!AA263</f>
        <v>60000</v>
      </c>
      <c r="AB160" s="20"/>
      <c r="AC160" s="20"/>
    </row>
    <row r="161" spans="2:29" s="2" customFormat="1" ht="15" x14ac:dyDescent="0.25">
      <c r="B161" s="31" t="s">
        <v>141</v>
      </c>
      <c r="C161" s="32">
        <f>obliczenia!C264</f>
        <v>0</v>
      </c>
      <c r="D161" s="32">
        <f>obliczenia!D264</f>
        <v>0</v>
      </c>
      <c r="E161" s="32">
        <f>obliczenia!E264</f>
        <v>48000</v>
      </c>
      <c r="F161" s="32">
        <f>obliczenia!F264</f>
        <v>48000</v>
      </c>
      <c r="G161" s="32">
        <f>obliczenia!G264</f>
        <v>48000</v>
      </c>
      <c r="H161" s="32">
        <f>obliczenia!H264</f>
        <v>48000</v>
      </c>
      <c r="I161" s="32">
        <f>obliczenia!I264</f>
        <v>48000</v>
      </c>
      <c r="J161" s="32">
        <f>obliczenia!J264</f>
        <v>48000</v>
      </c>
      <c r="K161" s="32">
        <f>obliczenia!K264</f>
        <v>48000</v>
      </c>
      <c r="L161" s="32">
        <f>obliczenia!L264</f>
        <v>48000</v>
      </c>
      <c r="M161" s="32">
        <f>obliczenia!M264</f>
        <v>48000</v>
      </c>
      <c r="N161" s="32">
        <f>obliczenia!N264</f>
        <v>48000</v>
      </c>
      <c r="O161" s="32">
        <f>obliczenia!O264</f>
        <v>48000</v>
      </c>
      <c r="P161" s="32">
        <f>obliczenia!P264</f>
        <v>48000</v>
      </c>
      <c r="Q161" s="32">
        <f>obliczenia!Q264</f>
        <v>48000</v>
      </c>
      <c r="R161" s="32">
        <f>obliczenia!R264</f>
        <v>48000</v>
      </c>
      <c r="S161" s="32">
        <f>obliczenia!S264</f>
        <v>48000</v>
      </c>
      <c r="T161" s="32">
        <f>obliczenia!T264</f>
        <v>48000</v>
      </c>
      <c r="U161" s="32">
        <f>obliczenia!U264</f>
        <v>48000</v>
      </c>
      <c r="V161" s="32">
        <f>obliczenia!V264</f>
        <v>48000</v>
      </c>
      <c r="W161" s="32">
        <f>obliczenia!W264</f>
        <v>48000</v>
      </c>
      <c r="X161" s="32">
        <f>obliczenia!X264</f>
        <v>48000</v>
      </c>
      <c r="Y161" s="32">
        <f>obliczenia!Y264</f>
        <v>48000</v>
      </c>
      <c r="Z161" s="32">
        <f>obliczenia!Z264</f>
        <v>48000</v>
      </c>
      <c r="AA161" s="32">
        <f>obliczenia!AA264</f>
        <v>48000</v>
      </c>
      <c r="AB161" s="20"/>
      <c r="AC161" s="20"/>
    </row>
    <row r="162" spans="2:29" s="2" customFormat="1" ht="30" x14ac:dyDescent="0.25">
      <c r="B162" s="68" t="s">
        <v>140</v>
      </c>
      <c r="C162" s="56">
        <f>obliczenia!C265</f>
        <v>0</v>
      </c>
      <c r="D162" s="56">
        <f>obliczenia!D265</f>
        <v>0</v>
      </c>
      <c r="E162" s="56">
        <f>obliczenia!E265</f>
        <v>48000</v>
      </c>
      <c r="F162" s="56">
        <f>obliczenia!F265</f>
        <v>96000</v>
      </c>
      <c r="G162" s="56">
        <f>obliczenia!G265</f>
        <v>144000</v>
      </c>
      <c r="H162" s="56">
        <f>obliczenia!H265</f>
        <v>192000</v>
      </c>
      <c r="I162" s="56">
        <f>obliczenia!I265</f>
        <v>240000</v>
      </c>
      <c r="J162" s="56">
        <f>obliczenia!J265</f>
        <v>288000</v>
      </c>
      <c r="K162" s="56">
        <f>obliczenia!K265</f>
        <v>336000</v>
      </c>
      <c r="L162" s="56">
        <f>obliczenia!L265</f>
        <v>384000</v>
      </c>
      <c r="M162" s="56">
        <f>obliczenia!M265</f>
        <v>432000</v>
      </c>
      <c r="N162" s="56">
        <f>obliczenia!N265</f>
        <v>480000</v>
      </c>
      <c r="O162" s="56">
        <f>obliczenia!O265</f>
        <v>528000</v>
      </c>
      <c r="P162" s="56">
        <f>obliczenia!P265</f>
        <v>576000</v>
      </c>
      <c r="Q162" s="56">
        <f>obliczenia!Q265</f>
        <v>624000</v>
      </c>
      <c r="R162" s="56">
        <f>obliczenia!R265</f>
        <v>672000</v>
      </c>
      <c r="S162" s="56">
        <f>obliczenia!S265</f>
        <v>720000</v>
      </c>
      <c r="T162" s="56">
        <f>obliczenia!T265</f>
        <v>768000</v>
      </c>
      <c r="U162" s="56">
        <f>obliczenia!U265</f>
        <v>816000</v>
      </c>
      <c r="V162" s="56">
        <f>obliczenia!V265</f>
        <v>864000</v>
      </c>
      <c r="W162" s="56">
        <f>obliczenia!W265</f>
        <v>912000</v>
      </c>
      <c r="X162" s="56">
        <f>obliczenia!X265</f>
        <v>960000</v>
      </c>
      <c r="Y162" s="56">
        <f>obliczenia!Y265</f>
        <v>1008000</v>
      </c>
      <c r="Z162" s="56">
        <f>obliczenia!Z265</f>
        <v>1056000</v>
      </c>
      <c r="AA162" s="56">
        <f>obliczenia!AA265</f>
        <v>1104000</v>
      </c>
      <c r="AB162" s="20"/>
      <c r="AC162" s="20"/>
    </row>
    <row r="163" spans="2:29" ht="15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2:29" ht="15" x14ac:dyDescent="0.25">
      <c r="B164" s="20" t="s">
        <v>223</v>
      </c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2:29" ht="15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2:29" ht="30" x14ac:dyDescent="0.25">
      <c r="B166" s="41"/>
      <c r="C166" s="23" t="str">
        <f>założenia!C17</f>
        <v>Rok n
2015</v>
      </c>
      <c r="D166" s="23" t="str">
        <f>założenia!D17</f>
        <v>Rok n+1
2016</v>
      </c>
      <c r="E166" s="23" t="str">
        <f>założenia!E17</f>
        <v>Rok n+2
2017</v>
      </c>
      <c r="F166" s="23" t="str">
        <f>założenia!F17</f>
        <v>Rok n+3
2018</v>
      </c>
      <c r="G166" s="23" t="str">
        <f>założenia!G17</f>
        <v>Rok n+4
2019</v>
      </c>
      <c r="H166" s="23" t="str">
        <f>założenia!H17</f>
        <v>Rok n+5
2020</v>
      </c>
      <c r="I166" s="23" t="str">
        <f>założenia!I17</f>
        <v>Rok n+6
2021</v>
      </c>
      <c r="J166" s="23" t="str">
        <f>założenia!J17</f>
        <v>Rok n+7
2022</v>
      </c>
      <c r="K166" s="23" t="str">
        <f>założenia!K17</f>
        <v>Rok n+8
2023</v>
      </c>
      <c r="L166" s="23" t="str">
        <f>założenia!L17</f>
        <v>Rok n+9
2024</v>
      </c>
      <c r="M166" s="23" t="str">
        <f>założenia!M17</f>
        <v>Rok n+10
2025</v>
      </c>
      <c r="N166" s="23" t="str">
        <f>założenia!N17</f>
        <v>Rok n+11
2026</v>
      </c>
      <c r="O166" s="23" t="str">
        <f>założenia!O17</f>
        <v>Rok n+12
2027</v>
      </c>
      <c r="P166" s="23" t="str">
        <f>założenia!P17</f>
        <v>Rok n+13
2028</v>
      </c>
      <c r="Q166" s="23" t="str">
        <f>założenia!Q17</f>
        <v>Rok n+14
2029</v>
      </c>
      <c r="R166" s="23" t="str">
        <f>założenia!R17</f>
        <v>Rok n+15
2030</v>
      </c>
      <c r="S166" s="23" t="str">
        <f>założenia!S17</f>
        <v>Rok n+16
2031</v>
      </c>
      <c r="T166" s="23" t="str">
        <f>założenia!T17</f>
        <v>Rok n+17
2032</v>
      </c>
      <c r="U166" s="23" t="str">
        <f>założenia!U17</f>
        <v>Rok n+18
2033</v>
      </c>
      <c r="V166" s="23" t="str">
        <f>założenia!V17</f>
        <v>Rok n+19
2034</v>
      </c>
      <c r="W166" s="23" t="str">
        <f>założenia!W17</f>
        <v>Rok n+20
2035</v>
      </c>
      <c r="X166" s="23" t="str">
        <f>założenia!X17</f>
        <v>Rok n+21
2036</v>
      </c>
      <c r="Y166" s="23" t="str">
        <f>założenia!Y17</f>
        <v>Rok n+22
2037</v>
      </c>
      <c r="Z166" s="23" t="str">
        <f>założenia!Z17</f>
        <v>Rok n+23
2038</v>
      </c>
      <c r="AA166" s="23" t="str">
        <f>założenia!AA17</f>
        <v>Rok n+24
2039</v>
      </c>
      <c r="AB166" s="21"/>
      <c r="AC166" s="21"/>
    </row>
    <row r="167" spans="2:29" ht="30" x14ac:dyDescent="0.25">
      <c r="B167" s="46" t="s">
        <v>64</v>
      </c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21"/>
      <c r="AC167" s="21"/>
    </row>
    <row r="168" spans="2:29" ht="15" x14ac:dyDescent="0.25">
      <c r="B168" s="42" t="s">
        <v>65</v>
      </c>
      <c r="C168" s="32">
        <f>obliczenia!C114</f>
        <v>110000</v>
      </c>
      <c r="D168" s="32">
        <f>obliczenia!D114</f>
        <v>110000</v>
      </c>
      <c r="E168" s="32">
        <f>obliczenia!E114</f>
        <v>48220.227272727265</v>
      </c>
      <c r="F168" s="32">
        <f>obliczenia!F114</f>
        <v>48220.227272727265</v>
      </c>
      <c r="G168" s="32">
        <f>obliczenia!G114</f>
        <v>48220.227272727265</v>
      </c>
      <c r="H168" s="32">
        <f>obliczenia!H114</f>
        <v>48220.227272727265</v>
      </c>
      <c r="I168" s="32">
        <f>obliczenia!I114</f>
        <v>48220.227272727265</v>
      </c>
      <c r="J168" s="32">
        <f>obliczenia!J114</f>
        <v>48220.227272727265</v>
      </c>
      <c r="K168" s="32">
        <f>obliczenia!K114</f>
        <v>48220.227272727265</v>
      </c>
      <c r="L168" s="32">
        <f>obliczenia!L114</f>
        <v>48220.227272727265</v>
      </c>
      <c r="M168" s="32">
        <f>obliczenia!M114</f>
        <v>48220.227272727265</v>
      </c>
      <c r="N168" s="32">
        <f>obliczenia!N114</f>
        <v>48220.227272727265</v>
      </c>
      <c r="O168" s="32">
        <f>obliczenia!O114</f>
        <v>30038.409090909088</v>
      </c>
      <c r="P168" s="32">
        <f>obliczenia!P114</f>
        <v>30038.409090909088</v>
      </c>
      <c r="Q168" s="32">
        <f>obliczenia!Q114</f>
        <v>30038.409090909088</v>
      </c>
      <c r="R168" s="32">
        <f>obliczenia!R114</f>
        <v>30038.409090909088</v>
      </c>
      <c r="S168" s="32">
        <f>obliczenia!S114</f>
        <v>30038.409090909088</v>
      </c>
      <c r="T168" s="32">
        <f>obliczenia!T114</f>
        <v>30038.409090909088</v>
      </c>
      <c r="U168" s="32">
        <f>obliczenia!U114</f>
        <v>30038.409090909088</v>
      </c>
      <c r="V168" s="32">
        <f>obliczenia!V114</f>
        <v>30038.409090909088</v>
      </c>
      <c r="W168" s="32">
        <f>obliczenia!W114</f>
        <v>30038.409090909088</v>
      </c>
      <c r="X168" s="32">
        <f>obliczenia!X114</f>
        <v>30038.409090909088</v>
      </c>
      <c r="Y168" s="32">
        <f>obliczenia!Y114</f>
        <v>11856.590909090912</v>
      </c>
      <c r="Z168" s="32">
        <f>obliczenia!Z114</f>
        <v>11856.590909090912</v>
      </c>
      <c r="AA168" s="32">
        <f>obliczenia!AA114</f>
        <v>11856.590909090912</v>
      </c>
      <c r="AB168" s="21"/>
      <c r="AC168" s="21"/>
    </row>
    <row r="169" spans="2:29" ht="15" x14ac:dyDescent="0.25">
      <c r="B169" s="42" t="s">
        <v>66</v>
      </c>
      <c r="C169" s="32">
        <f>obliczenia!C115</f>
        <v>5500000</v>
      </c>
      <c r="D169" s="32">
        <f>obliczenia!D115</f>
        <v>5500000</v>
      </c>
      <c r="E169" s="32">
        <f>obliczenia!E115</f>
        <v>5612116.3111888105</v>
      </c>
      <c r="F169" s="32">
        <f>obliczenia!F115</f>
        <v>5609779.7727272725</v>
      </c>
      <c r="G169" s="32">
        <f>obliczenia!G115</f>
        <v>5609779.7727272725</v>
      </c>
      <c r="H169" s="32">
        <f>obliczenia!H115</f>
        <v>5609779.7727272725</v>
      </c>
      <c r="I169" s="32">
        <f>obliczenia!I115</f>
        <v>5609779.7727272725</v>
      </c>
      <c r="J169" s="32">
        <f>obliczenia!J115</f>
        <v>5609779.7727272725</v>
      </c>
      <c r="K169" s="32">
        <f>obliczenia!K115</f>
        <v>5609779.7727272725</v>
      </c>
      <c r="L169" s="32">
        <f>obliczenia!L115</f>
        <v>5609779.7727272725</v>
      </c>
      <c r="M169" s="32">
        <f>obliczenia!M115</f>
        <v>5609779.7727272725</v>
      </c>
      <c r="N169" s="32">
        <f>obliczenia!N115</f>
        <v>5609779.7727272725</v>
      </c>
      <c r="O169" s="32">
        <f>obliczenia!O115</f>
        <v>5627961.5909090908</v>
      </c>
      <c r="P169" s="32">
        <f>obliczenia!P115</f>
        <v>5627961.5909090908</v>
      </c>
      <c r="Q169" s="32">
        <f>obliczenia!Q115</f>
        <v>5627961.5909090908</v>
      </c>
      <c r="R169" s="32">
        <f>obliczenia!R115</f>
        <v>5627961.5909090908</v>
      </c>
      <c r="S169" s="32">
        <f>obliczenia!S115</f>
        <v>5627961.5909090908</v>
      </c>
      <c r="T169" s="32">
        <f>obliczenia!T115</f>
        <v>5627961.5909090908</v>
      </c>
      <c r="U169" s="32">
        <f>obliczenia!U115</f>
        <v>5627961.5909090908</v>
      </c>
      <c r="V169" s="32">
        <f>obliczenia!V115</f>
        <v>5627961.5909090908</v>
      </c>
      <c r="W169" s="32">
        <f>obliczenia!W115</f>
        <v>5627961.5909090908</v>
      </c>
      <c r="X169" s="32">
        <f>obliczenia!X115</f>
        <v>5627961.5909090908</v>
      </c>
      <c r="Y169" s="32">
        <f>obliczenia!Y115</f>
        <v>5646143.4090909082</v>
      </c>
      <c r="Z169" s="32">
        <f>obliczenia!Z115</f>
        <v>5646143.4090909082</v>
      </c>
      <c r="AA169" s="32">
        <f>obliczenia!AA115</f>
        <v>5646143.4090909082</v>
      </c>
      <c r="AB169" s="21"/>
      <c r="AC169" s="21"/>
    </row>
    <row r="170" spans="2:29" s="3" customFormat="1" ht="15" x14ac:dyDescent="0.25">
      <c r="B170" s="24" t="s">
        <v>67</v>
      </c>
      <c r="C170" s="30">
        <f>obliczenia!C116</f>
        <v>5500000</v>
      </c>
      <c r="D170" s="30">
        <f>obliczenia!D116</f>
        <v>5500000</v>
      </c>
      <c r="E170" s="30">
        <f>obliczenia!E116</f>
        <v>5743681.8181818184</v>
      </c>
      <c r="F170" s="30">
        <f>obliczenia!F116</f>
        <v>5743681.8181818184</v>
      </c>
      <c r="G170" s="30">
        <f>obliczenia!G116</f>
        <v>5743681.8181818184</v>
      </c>
      <c r="H170" s="30">
        <f>obliczenia!H116</f>
        <v>5743681.8181818184</v>
      </c>
      <c r="I170" s="30">
        <f>obliczenia!I116</f>
        <v>5743681.8181818184</v>
      </c>
      <c r="J170" s="30">
        <f>obliczenia!J116</f>
        <v>5743681.8181818184</v>
      </c>
      <c r="K170" s="30">
        <f>obliczenia!K116</f>
        <v>5743681.8181818184</v>
      </c>
      <c r="L170" s="30">
        <f>obliczenia!L116</f>
        <v>5743681.8181818184</v>
      </c>
      <c r="M170" s="30">
        <f>obliczenia!M116</f>
        <v>5743681.8181818184</v>
      </c>
      <c r="N170" s="30">
        <f>obliczenia!N116</f>
        <v>5743681.8181818184</v>
      </c>
      <c r="O170" s="30">
        <f>obliczenia!O116</f>
        <v>5761863.6363636367</v>
      </c>
      <c r="P170" s="30">
        <f>obliczenia!P116</f>
        <v>5761863.6363636367</v>
      </c>
      <c r="Q170" s="30">
        <f>obliczenia!Q116</f>
        <v>5761863.6363636367</v>
      </c>
      <c r="R170" s="30">
        <f>obliczenia!R116</f>
        <v>5761863.6363636367</v>
      </c>
      <c r="S170" s="30">
        <f>obliczenia!S116</f>
        <v>5761863.6363636367</v>
      </c>
      <c r="T170" s="30">
        <f>obliczenia!T116</f>
        <v>5761863.6363636367</v>
      </c>
      <c r="U170" s="30">
        <f>obliczenia!U116</f>
        <v>5761863.6363636367</v>
      </c>
      <c r="V170" s="30">
        <f>obliczenia!V116</f>
        <v>5761863.6363636367</v>
      </c>
      <c r="W170" s="30">
        <f>obliczenia!W116</f>
        <v>5761863.6363636367</v>
      </c>
      <c r="X170" s="30">
        <f>obliczenia!X116</f>
        <v>5761863.6363636367</v>
      </c>
      <c r="Y170" s="30">
        <f>obliczenia!Y116</f>
        <v>5780045.4545454541</v>
      </c>
      <c r="Z170" s="30">
        <f>obliczenia!Z116</f>
        <v>5780045.4545454541</v>
      </c>
      <c r="AA170" s="30">
        <f>obliczenia!AA116</f>
        <v>5780045.4545454541</v>
      </c>
      <c r="AB170" s="21"/>
      <c r="AC170" s="21"/>
    </row>
    <row r="171" spans="2:29" s="3" customFormat="1" ht="15" x14ac:dyDescent="0.25">
      <c r="B171" s="24" t="s">
        <v>68</v>
      </c>
      <c r="C171" s="30">
        <f>obliczenia!C117</f>
        <v>0</v>
      </c>
      <c r="D171" s="30">
        <f>obliczenia!D117</f>
        <v>0</v>
      </c>
      <c r="E171" s="30">
        <f>obliczenia!E117</f>
        <v>-259.61538461538458</v>
      </c>
      <c r="F171" s="30">
        <f>obliczenia!F117</f>
        <v>0</v>
      </c>
      <c r="G171" s="30">
        <f>obliczenia!G117</f>
        <v>0</v>
      </c>
      <c r="H171" s="30">
        <f>obliczenia!H117</f>
        <v>0</v>
      </c>
      <c r="I171" s="30">
        <f>obliczenia!I117</f>
        <v>0</v>
      </c>
      <c r="J171" s="30">
        <f>obliczenia!J117</f>
        <v>0</v>
      </c>
      <c r="K171" s="30">
        <f>obliczenia!K117</f>
        <v>0</v>
      </c>
      <c r="L171" s="30">
        <f>obliczenia!L117</f>
        <v>0</v>
      </c>
      <c r="M171" s="30">
        <f>obliczenia!M117</f>
        <v>0</v>
      </c>
      <c r="N171" s="30">
        <f>obliczenia!N117</f>
        <v>0</v>
      </c>
      <c r="O171" s="30">
        <f>obliczenia!O117</f>
        <v>0</v>
      </c>
      <c r="P171" s="30">
        <f>obliczenia!P117</f>
        <v>0</v>
      </c>
      <c r="Q171" s="30">
        <f>obliczenia!Q117</f>
        <v>0</v>
      </c>
      <c r="R171" s="30">
        <f>obliczenia!R117</f>
        <v>0</v>
      </c>
      <c r="S171" s="30">
        <f>obliczenia!S117</f>
        <v>0</v>
      </c>
      <c r="T171" s="30">
        <f>obliczenia!T117</f>
        <v>0</v>
      </c>
      <c r="U171" s="30">
        <f>obliczenia!U117</f>
        <v>0</v>
      </c>
      <c r="V171" s="30">
        <f>obliczenia!V117</f>
        <v>0</v>
      </c>
      <c r="W171" s="30">
        <f>obliczenia!W117</f>
        <v>0</v>
      </c>
      <c r="X171" s="30">
        <f>obliczenia!X117</f>
        <v>0</v>
      </c>
      <c r="Y171" s="30">
        <f>obliczenia!Y117</f>
        <v>0</v>
      </c>
      <c r="Z171" s="30">
        <f>obliczenia!Z117</f>
        <v>0</v>
      </c>
      <c r="AA171" s="30">
        <f>obliczenia!AA117</f>
        <v>0</v>
      </c>
      <c r="AB171" s="21"/>
      <c r="AC171" s="21"/>
    </row>
    <row r="172" spans="2:29" s="3" customFormat="1" ht="15" x14ac:dyDescent="0.25">
      <c r="B172" s="24" t="s">
        <v>69</v>
      </c>
      <c r="C172" s="30">
        <f>obliczenia!C118</f>
        <v>0</v>
      </c>
      <c r="D172" s="30">
        <f>obliczenia!D118</f>
        <v>0</v>
      </c>
      <c r="E172" s="30">
        <f>obliczenia!E118</f>
        <v>-7788.4615384615381</v>
      </c>
      <c r="F172" s="30">
        <f>obliczenia!F118</f>
        <v>0</v>
      </c>
      <c r="G172" s="30">
        <f>obliczenia!G118</f>
        <v>0</v>
      </c>
      <c r="H172" s="30">
        <f>obliczenia!H118</f>
        <v>0</v>
      </c>
      <c r="I172" s="30">
        <f>obliczenia!I118</f>
        <v>0</v>
      </c>
      <c r="J172" s="30">
        <f>obliczenia!J118</f>
        <v>0</v>
      </c>
      <c r="K172" s="30">
        <f>obliczenia!K118</f>
        <v>0</v>
      </c>
      <c r="L172" s="30">
        <f>obliczenia!L118</f>
        <v>0</v>
      </c>
      <c r="M172" s="30">
        <f>obliczenia!M118</f>
        <v>0</v>
      </c>
      <c r="N172" s="30">
        <f>obliczenia!N118</f>
        <v>0</v>
      </c>
      <c r="O172" s="30">
        <f>obliczenia!O118</f>
        <v>0</v>
      </c>
      <c r="P172" s="30">
        <f>obliczenia!P118</f>
        <v>0</v>
      </c>
      <c r="Q172" s="30">
        <f>obliczenia!Q118</f>
        <v>0</v>
      </c>
      <c r="R172" s="30">
        <f>obliczenia!R118</f>
        <v>0</v>
      </c>
      <c r="S172" s="30">
        <f>obliczenia!S118</f>
        <v>0</v>
      </c>
      <c r="T172" s="30">
        <f>obliczenia!T118</f>
        <v>0</v>
      </c>
      <c r="U172" s="30">
        <f>obliczenia!U118</f>
        <v>0</v>
      </c>
      <c r="V172" s="30">
        <f>obliczenia!V118</f>
        <v>0</v>
      </c>
      <c r="W172" s="30">
        <f>obliczenia!W118</f>
        <v>0</v>
      </c>
      <c r="X172" s="30">
        <f>obliczenia!X118</f>
        <v>0</v>
      </c>
      <c r="Y172" s="30">
        <f>obliczenia!Y118</f>
        <v>0</v>
      </c>
      <c r="Z172" s="30">
        <f>obliczenia!Z118</f>
        <v>0</v>
      </c>
      <c r="AA172" s="30">
        <f>obliczenia!AA118</f>
        <v>0</v>
      </c>
      <c r="AB172" s="21"/>
      <c r="AC172" s="21"/>
    </row>
    <row r="173" spans="2:29" s="3" customFormat="1" ht="45" x14ac:dyDescent="0.25">
      <c r="B173" s="24" t="s">
        <v>70</v>
      </c>
      <c r="C173" s="30">
        <f>obliczenia!C119</f>
        <v>0</v>
      </c>
      <c r="D173" s="30">
        <f>obliczenia!D119</f>
        <v>0</v>
      </c>
      <c r="E173" s="30">
        <f>obliczenia!E119</f>
        <v>10384.615384615383</v>
      </c>
      <c r="F173" s="30">
        <f>obliczenia!F119</f>
        <v>0</v>
      </c>
      <c r="G173" s="30">
        <f>obliczenia!G119</f>
        <v>0</v>
      </c>
      <c r="H173" s="30">
        <f>obliczenia!H119</f>
        <v>0</v>
      </c>
      <c r="I173" s="30">
        <f>obliczenia!I119</f>
        <v>0</v>
      </c>
      <c r="J173" s="30">
        <f>obliczenia!J119</f>
        <v>0</v>
      </c>
      <c r="K173" s="30">
        <f>obliczenia!K119</f>
        <v>0</v>
      </c>
      <c r="L173" s="30">
        <f>obliczenia!L119</f>
        <v>0</v>
      </c>
      <c r="M173" s="30">
        <f>obliczenia!M119</f>
        <v>0</v>
      </c>
      <c r="N173" s="30">
        <f>obliczenia!N119</f>
        <v>0</v>
      </c>
      <c r="O173" s="30">
        <f>obliczenia!O119</f>
        <v>0</v>
      </c>
      <c r="P173" s="30">
        <f>obliczenia!P119</f>
        <v>0</v>
      </c>
      <c r="Q173" s="30">
        <f>obliczenia!Q119</f>
        <v>0</v>
      </c>
      <c r="R173" s="30">
        <f>obliczenia!R119</f>
        <v>0</v>
      </c>
      <c r="S173" s="30">
        <f>obliczenia!S119</f>
        <v>0</v>
      </c>
      <c r="T173" s="30">
        <f>obliczenia!T119</f>
        <v>0</v>
      </c>
      <c r="U173" s="30">
        <f>obliczenia!U119</f>
        <v>0</v>
      </c>
      <c r="V173" s="30">
        <f>obliczenia!V119</f>
        <v>0</v>
      </c>
      <c r="W173" s="30">
        <f>obliczenia!W119</f>
        <v>0</v>
      </c>
      <c r="X173" s="30">
        <f>obliczenia!X119</f>
        <v>0</v>
      </c>
      <c r="Y173" s="30">
        <f>obliczenia!Y119</f>
        <v>0</v>
      </c>
      <c r="Z173" s="30">
        <f>obliczenia!Z119</f>
        <v>0</v>
      </c>
      <c r="AA173" s="30">
        <f>obliczenia!AA119</f>
        <v>0</v>
      </c>
      <c r="AB173" s="21"/>
      <c r="AC173" s="21"/>
    </row>
    <row r="174" spans="2:29" s="3" customFormat="1" ht="15" x14ac:dyDescent="0.25">
      <c r="B174" s="24" t="s">
        <v>71</v>
      </c>
      <c r="C174" s="30">
        <f>obliczenia!C120</f>
        <v>0</v>
      </c>
      <c r="D174" s="30">
        <f>obliczenia!D120</f>
        <v>0</v>
      </c>
      <c r="E174" s="30">
        <f>obliczenia!E120</f>
        <v>-133902.04545454544</v>
      </c>
      <c r="F174" s="30">
        <f>obliczenia!F120</f>
        <v>-133902.04545454544</v>
      </c>
      <c r="G174" s="30">
        <f>obliczenia!G120</f>
        <v>-133902.04545454544</v>
      </c>
      <c r="H174" s="30">
        <f>obliczenia!H120</f>
        <v>-133902.04545454544</v>
      </c>
      <c r="I174" s="30">
        <f>obliczenia!I120</f>
        <v>-133902.04545454544</v>
      </c>
      <c r="J174" s="30">
        <f>obliczenia!J120</f>
        <v>-133902.04545454544</v>
      </c>
      <c r="K174" s="30">
        <f>obliczenia!K120</f>
        <v>-133902.04545454544</v>
      </c>
      <c r="L174" s="30">
        <f>obliczenia!L120</f>
        <v>-133902.04545454544</v>
      </c>
      <c r="M174" s="30">
        <f>obliczenia!M120</f>
        <v>-133902.04545454544</v>
      </c>
      <c r="N174" s="30">
        <f>obliczenia!N120</f>
        <v>-133902.04545454544</v>
      </c>
      <c r="O174" s="30">
        <f>obliczenia!O120</f>
        <v>-133902.04545454544</v>
      </c>
      <c r="P174" s="30">
        <f>obliczenia!P120</f>
        <v>-133902.04545454544</v>
      </c>
      <c r="Q174" s="30">
        <f>obliczenia!Q120</f>
        <v>-133902.04545454544</v>
      </c>
      <c r="R174" s="30">
        <f>obliczenia!R120</f>
        <v>-133902.04545454544</v>
      </c>
      <c r="S174" s="30">
        <f>obliczenia!S120</f>
        <v>-133902.04545454544</v>
      </c>
      <c r="T174" s="30">
        <f>obliczenia!T120</f>
        <v>-133902.04545454544</v>
      </c>
      <c r="U174" s="30">
        <f>obliczenia!U120</f>
        <v>-133902.04545454544</v>
      </c>
      <c r="V174" s="30">
        <f>obliczenia!V120</f>
        <v>-133902.04545454544</v>
      </c>
      <c r="W174" s="30">
        <f>obliczenia!W120</f>
        <v>-133902.04545454544</v>
      </c>
      <c r="X174" s="30">
        <f>obliczenia!X120</f>
        <v>-133902.04545454544</v>
      </c>
      <c r="Y174" s="30">
        <f>obliczenia!Y120</f>
        <v>-133902.04545454544</v>
      </c>
      <c r="Z174" s="30">
        <f>obliczenia!Z120</f>
        <v>-133902.04545454544</v>
      </c>
      <c r="AA174" s="30">
        <f>obliczenia!AA120</f>
        <v>-133902.04545454544</v>
      </c>
      <c r="AB174" s="21"/>
      <c r="AC174" s="21"/>
    </row>
    <row r="175" spans="2:29" ht="30" x14ac:dyDescent="0.25">
      <c r="B175" s="42" t="s">
        <v>72</v>
      </c>
      <c r="C175" s="32">
        <f>obliczenia!C121</f>
        <v>5610000</v>
      </c>
      <c r="D175" s="32">
        <f>obliczenia!D121</f>
        <v>5610000</v>
      </c>
      <c r="E175" s="32">
        <f>obliczenia!E121</f>
        <v>5660336.538461538</v>
      </c>
      <c r="F175" s="32">
        <f>obliczenia!F121</f>
        <v>5658000</v>
      </c>
      <c r="G175" s="32">
        <f>obliczenia!G121</f>
        <v>5658000</v>
      </c>
      <c r="H175" s="32">
        <f>obliczenia!H121</f>
        <v>5658000</v>
      </c>
      <c r="I175" s="32">
        <f>obliczenia!I121</f>
        <v>5658000</v>
      </c>
      <c r="J175" s="32">
        <f>obliczenia!J121</f>
        <v>5658000</v>
      </c>
      <c r="K175" s="32">
        <f>obliczenia!K121</f>
        <v>5658000</v>
      </c>
      <c r="L175" s="32">
        <f>obliczenia!L121</f>
        <v>5658000</v>
      </c>
      <c r="M175" s="32">
        <f>obliczenia!M121</f>
        <v>5658000</v>
      </c>
      <c r="N175" s="32">
        <f>obliczenia!N121</f>
        <v>5658000</v>
      </c>
      <c r="O175" s="32">
        <f>obliczenia!O121</f>
        <v>5658000</v>
      </c>
      <c r="P175" s="32">
        <f>obliczenia!P121</f>
        <v>5658000</v>
      </c>
      <c r="Q175" s="32">
        <f>obliczenia!Q121</f>
        <v>5658000</v>
      </c>
      <c r="R175" s="32">
        <f>obliczenia!R121</f>
        <v>5658000</v>
      </c>
      <c r="S175" s="32">
        <f>obliczenia!S121</f>
        <v>5658000</v>
      </c>
      <c r="T175" s="32">
        <f>obliczenia!T121</f>
        <v>5658000</v>
      </c>
      <c r="U175" s="32">
        <f>obliczenia!U121</f>
        <v>5658000</v>
      </c>
      <c r="V175" s="32">
        <f>obliczenia!V121</f>
        <v>5658000</v>
      </c>
      <c r="W175" s="32">
        <f>obliczenia!W121</f>
        <v>5658000</v>
      </c>
      <c r="X175" s="32">
        <f>obliczenia!X121</f>
        <v>5658000</v>
      </c>
      <c r="Y175" s="32">
        <f>obliczenia!Y121</f>
        <v>5657999.9999999991</v>
      </c>
      <c r="Z175" s="32">
        <f>obliczenia!Z121</f>
        <v>5657999.9999999991</v>
      </c>
      <c r="AA175" s="32">
        <f>obliczenia!AA121</f>
        <v>5657999.9999999991</v>
      </c>
      <c r="AB175" s="21"/>
      <c r="AC175" s="21"/>
    </row>
    <row r="176" spans="2:29" ht="30" x14ac:dyDescent="0.25">
      <c r="B176" s="36" t="s">
        <v>73</v>
      </c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21"/>
      <c r="AC176" s="21"/>
    </row>
    <row r="177" spans="2:29" ht="15" x14ac:dyDescent="0.25">
      <c r="B177" s="42" t="s">
        <v>74</v>
      </c>
      <c r="C177" s="32">
        <f>obliczenia!C123</f>
        <v>0</v>
      </c>
      <c r="D177" s="32">
        <f>obliczenia!D123</f>
        <v>0</v>
      </c>
      <c r="E177" s="32">
        <f>obliczenia!E123</f>
        <v>0</v>
      </c>
      <c r="F177" s="32">
        <f>obliczenia!F123</f>
        <v>0</v>
      </c>
      <c r="G177" s="32">
        <f>obliczenia!G123</f>
        <v>0</v>
      </c>
      <c r="H177" s="32">
        <f>obliczenia!H123</f>
        <v>0</v>
      </c>
      <c r="I177" s="32">
        <f>obliczenia!I123</f>
        <v>0</v>
      </c>
      <c r="J177" s="32">
        <f>obliczenia!J123</f>
        <v>0</v>
      </c>
      <c r="K177" s="32">
        <f>obliczenia!K123</f>
        <v>0</v>
      </c>
      <c r="L177" s="32">
        <f>obliczenia!L123</f>
        <v>0</v>
      </c>
      <c r="M177" s="32">
        <f>obliczenia!M123</f>
        <v>0</v>
      </c>
      <c r="N177" s="32">
        <f>obliczenia!N123</f>
        <v>0</v>
      </c>
      <c r="O177" s="32">
        <f>obliczenia!O123</f>
        <v>0</v>
      </c>
      <c r="P177" s="32">
        <f>obliczenia!P123</f>
        <v>0</v>
      </c>
      <c r="Q177" s="32">
        <f>obliczenia!Q123</f>
        <v>0</v>
      </c>
      <c r="R177" s="32">
        <f>obliczenia!R123</f>
        <v>0</v>
      </c>
      <c r="S177" s="32">
        <f>obliczenia!S123</f>
        <v>0</v>
      </c>
      <c r="T177" s="32">
        <f>obliczenia!T123</f>
        <v>0</v>
      </c>
      <c r="U177" s="32">
        <f>obliczenia!U123</f>
        <v>0</v>
      </c>
      <c r="V177" s="32">
        <f>obliczenia!V123</f>
        <v>0</v>
      </c>
      <c r="W177" s="32">
        <f>obliczenia!W123</f>
        <v>0</v>
      </c>
      <c r="X177" s="32">
        <f>obliczenia!X123</f>
        <v>0</v>
      </c>
      <c r="Y177" s="32">
        <f>obliczenia!Y123</f>
        <v>0</v>
      </c>
      <c r="Z177" s="32">
        <f>obliczenia!Z123</f>
        <v>0</v>
      </c>
      <c r="AA177" s="32">
        <f>obliczenia!AA123</f>
        <v>0</v>
      </c>
      <c r="AB177" s="21"/>
      <c r="AC177" s="21"/>
    </row>
    <row r="178" spans="2:29" s="3" customFormat="1" ht="15" x14ac:dyDescent="0.25">
      <c r="B178" s="24" t="s">
        <v>75</v>
      </c>
      <c r="C178" s="30">
        <f>obliczenia!C124</f>
        <v>0</v>
      </c>
      <c r="D178" s="30">
        <f>obliczenia!D124</f>
        <v>0</v>
      </c>
      <c r="E178" s="30">
        <f>obliczenia!E124</f>
        <v>0</v>
      </c>
      <c r="F178" s="30">
        <f>obliczenia!F124</f>
        <v>0</v>
      </c>
      <c r="G178" s="30">
        <f>obliczenia!G124</f>
        <v>0</v>
      </c>
      <c r="H178" s="30">
        <f>obliczenia!H124</f>
        <v>0</v>
      </c>
      <c r="I178" s="30">
        <f>obliczenia!I124</f>
        <v>0</v>
      </c>
      <c r="J178" s="30">
        <f>obliczenia!J124</f>
        <v>0</v>
      </c>
      <c r="K178" s="30">
        <f>obliczenia!K124</f>
        <v>0</v>
      </c>
      <c r="L178" s="30">
        <f>obliczenia!L124</f>
        <v>0</v>
      </c>
      <c r="M178" s="30">
        <f>obliczenia!M124</f>
        <v>0</v>
      </c>
      <c r="N178" s="30">
        <f>obliczenia!N124</f>
        <v>0</v>
      </c>
      <c r="O178" s="30">
        <f>obliczenia!O124</f>
        <v>0</v>
      </c>
      <c r="P178" s="30">
        <f>obliczenia!P124</f>
        <v>0</v>
      </c>
      <c r="Q178" s="30">
        <f>obliczenia!Q124</f>
        <v>0</v>
      </c>
      <c r="R178" s="30">
        <f>obliczenia!R124</f>
        <v>0</v>
      </c>
      <c r="S178" s="30">
        <f>obliczenia!S124</f>
        <v>0</v>
      </c>
      <c r="T178" s="30">
        <f>obliczenia!T124</f>
        <v>0</v>
      </c>
      <c r="U178" s="30">
        <f>obliczenia!U124</f>
        <v>0</v>
      </c>
      <c r="V178" s="30">
        <f>obliczenia!V124</f>
        <v>0</v>
      </c>
      <c r="W178" s="30">
        <f>obliczenia!W124</f>
        <v>0</v>
      </c>
      <c r="X178" s="30">
        <f>obliczenia!X124</f>
        <v>0</v>
      </c>
      <c r="Y178" s="30">
        <f>obliczenia!Y124</f>
        <v>0</v>
      </c>
      <c r="Z178" s="30">
        <f>obliczenia!Z124</f>
        <v>0</v>
      </c>
      <c r="AA178" s="30">
        <f>obliczenia!AA124</f>
        <v>0</v>
      </c>
      <c r="AB178" s="21"/>
      <c r="AC178" s="21"/>
    </row>
    <row r="179" spans="2:29" s="3" customFormat="1" ht="30" x14ac:dyDescent="0.25">
      <c r="B179" s="24" t="s">
        <v>76</v>
      </c>
      <c r="C179" s="30">
        <f>obliczenia!C125</f>
        <v>0</v>
      </c>
      <c r="D179" s="30">
        <f>obliczenia!D125</f>
        <v>0</v>
      </c>
      <c r="E179" s="30">
        <f>obliczenia!E125</f>
        <v>0</v>
      </c>
      <c r="F179" s="30">
        <f>obliczenia!F125</f>
        <v>0</v>
      </c>
      <c r="G179" s="30">
        <f>obliczenia!G125</f>
        <v>0</v>
      </c>
      <c r="H179" s="30">
        <f>obliczenia!H125</f>
        <v>0</v>
      </c>
      <c r="I179" s="30">
        <f>obliczenia!I125</f>
        <v>0</v>
      </c>
      <c r="J179" s="30">
        <f>obliczenia!J125</f>
        <v>0</v>
      </c>
      <c r="K179" s="30">
        <f>obliczenia!K125</f>
        <v>0</v>
      </c>
      <c r="L179" s="30">
        <f>obliczenia!L125</f>
        <v>0</v>
      </c>
      <c r="M179" s="30">
        <f>obliczenia!M125</f>
        <v>0</v>
      </c>
      <c r="N179" s="30">
        <f>obliczenia!N125</f>
        <v>0</v>
      </c>
      <c r="O179" s="30">
        <f>obliczenia!O125</f>
        <v>0</v>
      </c>
      <c r="P179" s="30">
        <f>obliczenia!P125</f>
        <v>0</v>
      </c>
      <c r="Q179" s="30">
        <f>obliczenia!Q125</f>
        <v>0</v>
      </c>
      <c r="R179" s="30">
        <f>obliczenia!R125</f>
        <v>0</v>
      </c>
      <c r="S179" s="30">
        <f>obliczenia!S125</f>
        <v>0</v>
      </c>
      <c r="T179" s="30">
        <f>obliczenia!T125</f>
        <v>0</v>
      </c>
      <c r="U179" s="30">
        <f>obliczenia!U125</f>
        <v>0</v>
      </c>
      <c r="V179" s="30">
        <f>obliczenia!V125</f>
        <v>0</v>
      </c>
      <c r="W179" s="30">
        <f>obliczenia!W125</f>
        <v>0</v>
      </c>
      <c r="X179" s="30">
        <f>obliczenia!X125</f>
        <v>0</v>
      </c>
      <c r="Y179" s="30">
        <f>obliczenia!Y125</f>
        <v>0</v>
      </c>
      <c r="Z179" s="30">
        <f>obliczenia!Z125</f>
        <v>0</v>
      </c>
      <c r="AA179" s="30">
        <f>obliczenia!AA125</f>
        <v>0</v>
      </c>
      <c r="AB179" s="21"/>
      <c r="AC179" s="21"/>
    </row>
    <row r="180" spans="2:29" s="3" customFormat="1" ht="30" x14ac:dyDescent="0.25">
      <c r="B180" s="24" t="s">
        <v>77</v>
      </c>
      <c r="C180" s="30">
        <f>obliczenia!C126</f>
        <v>0</v>
      </c>
      <c r="D180" s="30">
        <f>obliczenia!D126</f>
        <v>0</v>
      </c>
      <c r="E180" s="30">
        <f>obliczenia!E126</f>
        <v>0</v>
      </c>
      <c r="F180" s="30">
        <f>obliczenia!F126</f>
        <v>0</v>
      </c>
      <c r="G180" s="30">
        <f>obliczenia!G126</f>
        <v>0</v>
      </c>
      <c r="H180" s="30">
        <f>obliczenia!H126</f>
        <v>0</v>
      </c>
      <c r="I180" s="30">
        <f>obliczenia!I126</f>
        <v>0</v>
      </c>
      <c r="J180" s="30">
        <f>obliczenia!J126</f>
        <v>0</v>
      </c>
      <c r="K180" s="30">
        <f>obliczenia!K126</f>
        <v>0</v>
      </c>
      <c r="L180" s="30">
        <f>obliczenia!L126</f>
        <v>0</v>
      </c>
      <c r="M180" s="30">
        <f>obliczenia!M126</f>
        <v>0</v>
      </c>
      <c r="N180" s="30">
        <f>obliczenia!N126</f>
        <v>0</v>
      </c>
      <c r="O180" s="30">
        <f>obliczenia!O126</f>
        <v>0</v>
      </c>
      <c r="P180" s="30">
        <f>obliczenia!P126</f>
        <v>0</v>
      </c>
      <c r="Q180" s="30">
        <f>obliczenia!Q126</f>
        <v>0</v>
      </c>
      <c r="R180" s="30">
        <f>obliczenia!R126</f>
        <v>0</v>
      </c>
      <c r="S180" s="30">
        <f>obliczenia!S126</f>
        <v>0</v>
      </c>
      <c r="T180" s="30">
        <f>obliczenia!T126</f>
        <v>0</v>
      </c>
      <c r="U180" s="30">
        <f>obliczenia!U126</f>
        <v>0</v>
      </c>
      <c r="V180" s="30">
        <f>obliczenia!V126</f>
        <v>0</v>
      </c>
      <c r="W180" s="30">
        <f>obliczenia!W126</f>
        <v>0</v>
      </c>
      <c r="X180" s="30">
        <f>obliczenia!X126</f>
        <v>0</v>
      </c>
      <c r="Y180" s="30">
        <f>obliczenia!Y126</f>
        <v>0</v>
      </c>
      <c r="Z180" s="30">
        <f>obliczenia!Z126</f>
        <v>0</v>
      </c>
      <c r="AA180" s="30">
        <f>obliczenia!AA126</f>
        <v>0</v>
      </c>
      <c r="AB180" s="21"/>
      <c r="AC180" s="21"/>
    </row>
    <row r="181" spans="2:29" ht="15" x14ac:dyDescent="0.25">
      <c r="B181" s="42" t="s">
        <v>78</v>
      </c>
      <c r="C181" s="32">
        <f>obliczenia!C127</f>
        <v>4733000</v>
      </c>
      <c r="D181" s="32">
        <f>obliczenia!D127</f>
        <v>12528500</v>
      </c>
      <c r="E181" s="32">
        <f>obliczenia!E127</f>
        <v>4610000</v>
      </c>
      <c r="F181" s="32">
        <f>obliczenia!F127</f>
        <v>4610000</v>
      </c>
      <c r="G181" s="32">
        <f>obliczenia!G127</f>
        <v>4610000</v>
      </c>
      <c r="H181" s="32">
        <f>obliczenia!H127</f>
        <v>4610000</v>
      </c>
      <c r="I181" s="32">
        <f>obliczenia!I127</f>
        <v>4610000</v>
      </c>
      <c r="J181" s="32">
        <f>obliczenia!J127</f>
        <v>4610000</v>
      </c>
      <c r="K181" s="32">
        <f>obliczenia!K127</f>
        <v>4610000</v>
      </c>
      <c r="L181" s="32">
        <f>obliczenia!L127</f>
        <v>4610000</v>
      </c>
      <c r="M181" s="32">
        <f>obliczenia!M127</f>
        <v>4610000</v>
      </c>
      <c r="N181" s="32">
        <f>obliczenia!N127</f>
        <v>5210000</v>
      </c>
      <c r="O181" s="32">
        <f>obliczenia!O127</f>
        <v>4610000</v>
      </c>
      <c r="P181" s="32">
        <f>obliczenia!P127</f>
        <v>4610000</v>
      </c>
      <c r="Q181" s="32">
        <f>obliczenia!Q127</f>
        <v>4610000</v>
      </c>
      <c r="R181" s="32">
        <f>obliczenia!R127</f>
        <v>4610000</v>
      </c>
      <c r="S181" s="32">
        <f>obliczenia!S127</f>
        <v>4610000</v>
      </c>
      <c r="T181" s="32">
        <f>obliczenia!T127</f>
        <v>4610000</v>
      </c>
      <c r="U181" s="32">
        <f>obliczenia!U127</f>
        <v>4610000</v>
      </c>
      <c r="V181" s="32">
        <f>obliczenia!V127</f>
        <v>4610000</v>
      </c>
      <c r="W181" s="32">
        <f>obliczenia!W127</f>
        <v>4610000</v>
      </c>
      <c r="X181" s="32">
        <f>obliczenia!X127</f>
        <v>5210000</v>
      </c>
      <c r="Y181" s="32">
        <f>obliczenia!Y127</f>
        <v>4610000</v>
      </c>
      <c r="Z181" s="32">
        <f>obliczenia!Z127</f>
        <v>4610000</v>
      </c>
      <c r="AA181" s="32">
        <f>obliczenia!AA127</f>
        <v>4610000</v>
      </c>
      <c r="AB181" s="21"/>
      <c r="AC181" s="21"/>
    </row>
    <row r="182" spans="2:29" s="3" customFormat="1" ht="15" x14ac:dyDescent="0.25">
      <c r="B182" s="24" t="s">
        <v>79</v>
      </c>
      <c r="C182" s="30">
        <f>obliczenia!C128</f>
        <v>4733000</v>
      </c>
      <c r="D182" s="30">
        <f>obliczenia!D128</f>
        <v>12528500</v>
      </c>
      <c r="E182" s="30">
        <f>obliczenia!E128</f>
        <v>4610000</v>
      </c>
      <c r="F182" s="30">
        <f>obliczenia!F128</f>
        <v>4610000</v>
      </c>
      <c r="G182" s="30">
        <f>obliczenia!G128</f>
        <v>4610000</v>
      </c>
      <c r="H182" s="30">
        <f>obliczenia!H128</f>
        <v>4610000</v>
      </c>
      <c r="I182" s="30">
        <f>obliczenia!I128</f>
        <v>4610000</v>
      </c>
      <c r="J182" s="30">
        <f>obliczenia!J128</f>
        <v>4610000</v>
      </c>
      <c r="K182" s="30">
        <f>obliczenia!K128</f>
        <v>4610000</v>
      </c>
      <c r="L182" s="30">
        <f>obliczenia!L128</f>
        <v>4610000</v>
      </c>
      <c r="M182" s="30">
        <f>obliczenia!M128</f>
        <v>4610000</v>
      </c>
      <c r="N182" s="30">
        <f>obliczenia!N128</f>
        <v>5210000</v>
      </c>
      <c r="O182" s="30">
        <f>obliczenia!O128</f>
        <v>4610000</v>
      </c>
      <c r="P182" s="30">
        <f>obliczenia!P128</f>
        <v>4610000</v>
      </c>
      <c r="Q182" s="30">
        <f>obliczenia!Q128</f>
        <v>4610000</v>
      </c>
      <c r="R182" s="30">
        <f>obliczenia!R128</f>
        <v>4610000</v>
      </c>
      <c r="S182" s="30">
        <f>obliczenia!S128</f>
        <v>4610000</v>
      </c>
      <c r="T182" s="30">
        <f>obliczenia!T128</f>
        <v>4610000</v>
      </c>
      <c r="U182" s="30">
        <f>obliczenia!U128</f>
        <v>4610000</v>
      </c>
      <c r="V182" s="30">
        <f>obliczenia!V128</f>
        <v>4610000</v>
      </c>
      <c r="W182" s="30">
        <f>obliczenia!W128</f>
        <v>4610000</v>
      </c>
      <c r="X182" s="30">
        <f>obliczenia!X128</f>
        <v>5210000</v>
      </c>
      <c r="Y182" s="30">
        <f>obliczenia!Y128</f>
        <v>4610000</v>
      </c>
      <c r="Z182" s="30">
        <f>obliczenia!Z128</f>
        <v>4610000</v>
      </c>
      <c r="AA182" s="30">
        <f>obliczenia!AA128</f>
        <v>4610000</v>
      </c>
      <c r="AB182" s="21"/>
      <c r="AC182" s="21"/>
    </row>
    <row r="183" spans="2:29" s="3" customFormat="1" ht="30" x14ac:dyDescent="0.25">
      <c r="B183" s="24" t="s">
        <v>80</v>
      </c>
      <c r="C183" s="30">
        <f>obliczenia!C129</f>
        <v>0</v>
      </c>
      <c r="D183" s="30">
        <f>obliczenia!D129</f>
        <v>0</v>
      </c>
      <c r="E183" s="30">
        <f>obliczenia!E129</f>
        <v>0</v>
      </c>
      <c r="F183" s="30">
        <f>obliczenia!F129</f>
        <v>0</v>
      </c>
      <c r="G183" s="30">
        <f>obliczenia!G129</f>
        <v>0</v>
      </c>
      <c r="H183" s="30">
        <f>obliczenia!H129</f>
        <v>0</v>
      </c>
      <c r="I183" s="30">
        <f>obliczenia!I129</f>
        <v>0</v>
      </c>
      <c r="J183" s="30">
        <f>obliczenia!J129</f>
        <v>0</v>
      </c>
      <c r="K183" s="30">
        <f>obliczenia!K129</f>
        <v>0</v>
      </c>
      <c r="L183" s="30">
        <f>obliczenia!L129</f>
        <v>0</v>
      </c>
      <c r="M183" s="30">
        <f>obliczenia!M129</f>
        <v>0</v>
      </c>
      <c r="N183" s="30">
        <f>obliczenia!N129</f>
        <v>0</v>
      </c>
      <c r="O183" s="30">
        <f>obliczenia!O129</f>
        <v>0</v>
      </c>
      <c r="P183" s="30">
        <f>obliczenia!P129</f>
        <v>0</v>
      </c>
      <c r="Q183" s="30">
        <f>obliczenia!Q129</f>
        <v>0</v>
      </c>
      <c r="R183" s="30">
        <f>obliczenia!R129</f>
        <v>0</v>
      </c>
      <c r="S183" s="30">
        <f>obliczenia!S129</f>
        <v>0</v>
      </c>
      <c r="T183" s="30">
        <f>obliczenia!T129</f>
        <v>0</v>
      </c>
      <c r="U183" s="30">
        <f>obliczenia!U129</f>
        <v>0</v>
      </c>
      <c r="V183" s="30">
        <f>obliczenia!V129</f>
        <v>0</v>
      </c>
      <c r="W183" s="30">
        <f>obliczenia!W129</f>
        <v>0</v>
      </c>
      <c r="X183" s="30">
        <f>obliczenia!X129</f>
        <v>0</v>
      </c>
      <c r="Y183" s="30">
        <f>obliczenia!Y129</f>
        <v>0</v>
      </c>
      <c r="Z183" s="30">
        <f>obliczenia!Z129</f>
        <v>0</v>
      </c>
      <c r="AA183" s="30">
        <f>obliczenia!AA129</f>
        <v>0</v>
      </c>
      <c r="AB183" s="21"/>
      <c r="AC183" s="21"/>
    </row>
    <row r="184" spans="2:29" ht="30" x14ac:dyDescent="0.25">
      <c r="B184" s="42" t="s">
        <v>81</v>
      </c>
      <c r="C184" s="32">
        <f>obliczenia!C130</f>
        <v>-4733000</v>
      </c>
      <c r="D184" s="32">
        <f>obliczenia!D130</f>
        <v>-12528500</v>
      </c>
      <c r="E184" s="32">
        <f>obliczenia!E130</f>
        <v>-4610000</v>
      </c>
      <c r="F184" s="32">
        <f>obliczenia!F130</f>
        <v>-4610000</v>
      </c>
      <c r="G184" s="32">
        <f>obliczenia!G130</f>
        <v>-4610000</v>
      </c>
      <c r="H184" s="32">
        <f>obliczenia!H130</f>
        <v>-4610000</v>
      </c>
      <c r="I184" s="32">
        <f>obliczenia!I130</f>
        <v>-4610000</v>
      </c>
      <c r="J184" s="32">
        <f>obliczenia!J130</f>
        <v>-4610000</v>
      </c>
      <c r="K184" s="32">
        <f>obliczenia!K130</f>
        <v>-4610000</v>
      </c>
      <c r="L184" s="32">
        <f>obliczenia!L130</f>
        <v>-4610000</v>
      </c>
      <c r="M184" s="32">
        <f>obliczenia!M130</f>
        <v>-4610000</v>
      </c>
      <c r="N184" s="32">
        <f>obliczenia!N130</f>
        <v>-5210000</v>
      </c>
      <c r="O184" s="32">
        <f>obliczenia!O130</f>
        <v>-4610000</v>
      </c>
      <c r="P184" s="32">
        <f>obliczenia!P130</f>
        <v>-4610000</v>
      </c>
      <c r="Q184" s="32">
        <f>obliczenia!Q130</f>
        <v>-4610000</v>
      </c>
      <c r="R184" s="32">
        <f>obliczenia!R130</f>
        <v>-4610000</v>
      </c>
      <c r="S184" s="32">
        <f>obliczenia!S130</f>
        <v>-4610000</v>
      </c>
      <c r="T184" s="32">
        <f>obliczenia!T130</f>
        <v>-4610000</v>
      </c>
      <c r="U184" s="32">
        <f>obliczenia!U130</f>
        <v>-4610000</v>
      </c>
      <c r="V184" s="32">
        <f>obliczenia!V130</f>
        <v>-4610000</v>
      </c>
      <c r="W184" s="32">
        <f>obliczenia!W130</f>
        <v>-4610000</v>
      </c>
      <c r="X184" s="32">
        <f>obliczenia!X130</f>
        <v>-5210000</v>
      </c>
      <c r="Y184" s="32">
        <f>obliczenia!Y130</f>
        <v>-4610000</v>
      </c>
      <c r="Z184" s="32">
        <f>obliczenia!Z130</f>
        <v>-4610000</v>
      </c>
      <c r="AA184" s="32">
        <f>obliczenia!AA130</f>
        <v>-4610000</v>
      </c>
      <c r="AB184" s="21"/>
      <c r="AC184" s="21"/>
    </row>
    <row r="185" spans="2:29" ht="30" x14ac:dyDescent="0.25">
      <c r="B185" s="36" t="s">
        <v>82</v>
      </c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21"/>
      <c r="AC185" s="21"/>
    </row>
    <row r="186" spans="2:29" ht="15" x14ac:dyDescent="0.25">
      <c r="B186" s="42" t="s">
        <v>74</v>
      </c>
      <c r="C186" s="32">
        <f>obliczenia!C132</f>
        <v>73185</v>
      </c>
      <c r="D186" s="32">
        <f>obliczenia!D132</f>
        <v>4345582.5</v>
      </c>
      <c r="E186" s="32">
        <f>obliczenia!E132</f>
        <v>0</v>
      </c>
      <c r="F186" s="32">
        <f>obliczenia!F132</f>
        <v>0</v>
      </c>
      <c r="G186" s="32">
        <f>obliczenia!G132</f>
        <v>0</v>
      </c>
      <c r="H186" s="32">
        <f>obliczenia!H132</f>
        <v>0</v>
      </c>
      <c r="I186" s="32">
        <f>obliczenia!I132</f>
        <v>0</v>
      </c>
      <c r="J186" s="32">
        <f>obliczenia!J132</f>
        <v>0</v>
      </c>
      <c r="K186" s="32">
        <f>obliczenia!K132</f>
        <v>0</v>
      </c>
      <c r="L186" s="32">
        <f>obliczenia!L132</f>
        <v>0</v>
      </c>
      <c r="M186" s="32">
        <f>obliczenia!M132</f>
        <v>0</v>
      </c>
      <c r="N186" s="32">
        <f>obliczenia!N132</f>
        <v>0</v>
      </c>
      <c r="O186" s="32">
        <f>obliczenia!O132</f>
        <v>0</v>
      </c>
      <c r="P186" s="32">
        <f>obliczenia!P132</f>
        <v>0</v>
      </c>
      <c r="Q186" s="32">
        <f>obliczenia!Q132</f>
        <v>0</v>
      </c>
      <c r="R186" s="32">
        <f>obliczenia!R132</f>
        <v>0</v>
      </c>
      <c r="S186" s="32">
        <f>obliczenia!S132</f>
        <v>0</v>
      </c>
      <c r="T186" s="32">
        <f>obliczenia!T132</f>
        <v>0</v>
      </c>
      <c r="U186" s="32">
        <f>obliczenia!U132</f>
        <v>0</v>
      </c>
      <c r="V186" s="32">
        <f>obliczenia!V132</f>
        <v>0</v>
      </c>
      <c r="W186" s="32">
        <f>obliczenia!W132</f>
        <v>0</v>
      </c>
      <c r="X186" s="32">
        <f>obliczenia!X132</f>
        <v>0</v>
      </c>
      <c r="Y186" s="32">
        <f>obliczenia!Y132</f>
        <v>0</v>
      </c>
      <c r="Z186" s="32">
        <f>obliczenia!Z132</f>
        <v>0</v>
      </c>
      <c r="AA186" s="32">
        <f>obliczenia!AA132</f>
        <v>0</v>
      </c>
      <c r="AB186" s="21"/>
      <c r="AC186" s="21"/>
    </row>
    <row r="187" spans="2:29" s="3" customFormat="1" ht="30" x14ac:dyDescent="0.25">
      <c r="B187" s="24" t="s">
        <v>83</v>
      </c>
      <c r="C187" s="30">
        <f>obliczenia!C133</f>
        <v>0</v>
      </c>
      <c r="D187" s="30">
        <f>obliczenia!D133</f>
        <v>0</v>
      </c>
      <c r="E187" s="30">
        <f>obliczenia!E133</f>
        <v>0</v>
      </c>
      <c r="F187" s="30">
        <f>obliczenia!F133</f>
        <v>0</v>
      </c>
      <c r="G187" s="30">
        <f>obliczenia!G133</f>
        <v>0</v>
      </c>
      <c r="H187" s="30">
        <f>obliczenia!H133</f>
        <v>0</v>
      </c>
      <c r="I187" s="30">
        <f>obliczenia!I133</f>
        <v>0</v>
      </c>
      <c r="J187" s="30">
        <f>obliczenia!J133</f>
        <v>0</v>
      </c>
      <c r="K187" s="30">
        <f>obliczenia!K133</f>
        <v>0</v>
      </c>
      <c r="L187" s="30">
        <f>obliczenia!L133</f>
        <v>0</v>
      </c>
      <c r="M187" s="30">
        <f>obliczenia!M133</f>
        <v>0</v>
      </c>
      <c r="N187" s="30">
        <f>obliczenia!N133</f>
        <v>0</v>
      </c>
      <c r="O187" s="30">
        <f>obliczenia!O133</f>
        <v>0</v>
      </c>
      <c r="P187" s="30">
        <f>obliczenia!P133</f>
        <v>0</v>
      </c>
      <c r="Q187" s="30">
        <f>obliczenia!Q133</f>
        <v>0</v>
      </c>
      <c r="R187" s="30">
        <f>obliczenia!R133</f>
        <v>0</v>
      </c>
      <c r="S187" s="30">
        <f>obliczenia!S133</f>
        <v>0</v>
      </c>
      <c r="T187" s="30">
        <f>obliczenia!T133</f>
        <v>0</v>
      </c>
      <c r="U187" s="30">
        <f>obliczenia!U133</f>
        <v>0</v>
      </c>
      <c r="V187" s="30">
        <f>obliczenia!V133</f>
        <v>0</v>
      </c>
      <c r="W187" s="30">
        <f>obliczenia!W133</f>
        <v>0</v>
      </c>
      <c r="X187" s="30">
        <f>obliczenia!X133</f>
        <v>0</v>
      </c>
      <c r="Y187" s="30">
        <f>obliczenia!Y133</f>
        <v>0</v>
      </c>
      <c r="Z187" s="30">
        <f>obliczenia!Z133</f>
        <v>0</v>
      </c>
      <c r="AA187" s="30">
        <f>obliczenia!AA133</f>
        <v>0</v>
      </c>
      <c r="AB187" s="21"/>
      <c r="AC187" s="21"/>
    </row>
    <row r="188" spans="2:29" s="3" customFormat="1" ht="15" x14ac:dyDescent="0.25">
      <c r="B188" s="24" t="s">
        <v>84</v>
      </c>
      <c r="C188" s="30">
        <f>obliczenia!C134</f>
        <v>0</v>
      </c>
      <c r="D188" s="30">
        <f>obliczenia!D134</f>
        <v>0</v>
      </c>
      <c r="E188" s="30">
        <f>obliczenia!E134</f>
        <v>0</v>
      </c>
      <c r="F188" s="30">
        <f>obliczenia!F134</f>
        <v>0</v>
      </c>
      <c r="G188" s="30">
        <f>obliczenia!G134</f>
        <v>0</v>
      </c>
      <c r="H188" s="30">
        <f>obliczenia!H134</f>
        <v>0</v>
      </c>
      <c r="I188" s="30">
        <f>obliczenia!I134</f>
        <v>0</v>
      </c>
      <c r="J188" s="30">
        <f>obliczenia!J134</f>
        <v>0</v>
      </c>
      <c r="K188" s="30">
        <f>obliczenia!K134</f>
        <v>0</v>
      </c>
      <c r="L188" s="30">
        <f>obliczenia!L134</f>
        <v>0</v>
      </c>
      <c r="M188" s="30">
        <f>obliczenia!M134</f>
        <v>0</v>
      </c>
      <c r="N188" s="30">
        <f>obliczenia!N134</f>
        <v>0</v>
      </c>
      <c r="O188" s="30">
        <f>obliczenia!O134</f>
        <v>0</v>
      </c>
      <c r="P188" s="30">
        <f>obliczenia!P134</f>
        <v>0</v>
      </c>
      <c r="Q188" s="30">
        <f>obliczenia!Q134</f>
        <v>0</v>
      </c>
      <c r="R188" s="30">
        <f>obliczenia!R134</f>
        <v>0</v>
      </c>
      <c r="S188" s="30">
        <f>obliczenia!S134</f>
        <v>0</v>
      </c>
      <c r="T188" s="30">
        <f>obliczenia!T134</f>
        <v>0</v>
      </c>
      <c r="U188" s="30">
        <f>obliczenia!U134</f>
        <v>0</v>
      </c>
      <c r="V188" s="30">
        <f>obliczenia!V134</f>
        <v>0</v>
      </c>
      <c r="W188" s="30">
        <f>obliczenia!W134</f>
        <v>0</v>
      </c>
      <c r="X188" s="30">
        <f>obliczenia!X134</f>
        <v>0</v>
      </c>
      <c r="Y188" s="30">
        <f>obliczenia!Y134</f>
        <v>0</v>
      </c>
      <c r="Z188" s="30">
        <f>obliczenia!Z134</f>
        <v>0</v>
      </c>
      <c r="AA188" s="30">
        <f>obliczenia!AA134</f>
        <v>0</v>
      </c>
      <c r="AB188" s="21"/>
      <c r="AC188" s="21"/>
    </row>
    <row r="189" spans="2:29" s="3" customFormat="1" ht="30" x14ac:dyDescent="0.25">
      <c r="B189" s="24" t="s">
        <v>85</v>
      </c>
      <c r="C189" s="30">
        <f>obliczenia!C135</f>
        <v>0</v>
      </c>
      <c r="D189" s="30">
        <f>obliczenia!D135</f>
        <v>0</v>
      </c>
      <c r="E189" s="30">
        <f>obliczenia!E135</f>
        <v>0</v>
      </c>
      <c r="F189" s="30">
        <f>obliczenia!F135</f>
        <v>0</v>
      </c>
      <c r="G189" s="30">
        <f>obliczenia!G135</f>
        <v>0</v>
      </c>
      <c r="H189" s="30">
        <f>obliczenia!H135</f>
        <v>0</v>
      </c>
      <c r="I189" s="30">
        <f>obliczenia!I135</f>
        <v>0</v>
      </c>
      <c r="J189" s="30">
        <f>obliczenia!J135</f>
        <v>0</v>
      </c>
      <c r="K189" s="30">
        <f>obliczenia!K135</f>
        <v>0</v>
      </c>
      <c r="L189" s="30">
        <f>obliczenia!L135</f>
        <v>0</v>
      </c>
      <c r="M189" s="30">
        <f>obliczenia!M135</f>
        <v>0</v>
      </c>
      <c r="N189" s="30">
        <f>obliczenia!N135</f>
        <v>0</v>
      </c>
      <c r="O189" s="30">
        <f>obliczenia!O135</f>
        <v>0</v>
      </c>
      <c r="P189" s="30">
        <f>obliczenia!P135</f>
        <v>0</v>
      </c>
      <c r="Q189" s="30">
        <f>obliczenia!Q135</f>
        <v>0</v>
      </c>
      <c r="R189" s="30">
        <f>obliczenia!R135</f>
        <v>0</v>
      </c>
      <c r="S189" s="30">
        <f>obliczenia!S135</f>
        <v>0</v>
      </c>
      <c r="T189" s="30">
        <f>obliczenia!T135</f>
        <v>0</v>
      </c>
      <c r="U189" s="30">
        <f>obliczenia!U135</f>
        <v>0</v>
      </c>
      <c r="V189" s="30">
        <f>obliczenia!V135</f>
        <v>0</v>
      </c>
      <c r="W189" s="30">
        <f>obliczenia!W135</f>
        <v>0</v>
      </c>
      <c r="X189" s="30">
        <f>obliczenia!X135</f>
        <v>0</v>
      </c>
      <c r="Y189" s="30">
        <f>obliczenia!Y135</f>
        <v>0</v>
      </c>
      <c r="Z189" s="30">
        <f>obliczenia!Z135</f>
        <v>0</v>
      </c>
      <c r="AA189" s="30">
        <f>obliczenia!AA135</f>
        <v>0</v>
      </c>
      <c r="AB189" s="21"/>
      <c r="AC189" s="21"/>
    </row>
    <row r="190" spans="2:29" s="3" customFormat="1" ht="15" x14ac:dyDescent="0.25">
      <c r="B190" s="24" t="s">
        <v>142</v>
      </c>
      <c r="C190" s="30">
        <f>obliczenia!C136</f>
        <v>73185</v>
      </c>
      <c r="D190" s="30">
        <f>obliczenia!D136</f>
        <v>4345582.5</v>
      </c>
      <c r="E190" s="30">
        <f>obliczenia!E136</f>
        <v>0</v>
      </c>
      <c r="F190" s="30">
        <f>obliczenia!F136</f>
        <v>0</v>
      </c>
      <c r="G190" s="30">
        <f>obliczenia!G136</f>
        <v>0</v>
      </c>
      <c r="H190" s="30">
        <f>obliczenia!H136</f>
        <v>0</v>
      </c>
      <c r="I190" s="30">
        <f>obliczenia!I136</f>
        <v>0</v>
      </c>
      <c r="J190" s="30">
        <f>obliczenia!J136</f>
        <v>0</v>
      </c>
      <c r="K190" s="30">
        <f>obliczenia!K136</f>
        <v>0</v>
      </c>
      <c r="L190" s="30">
        <f>obliczenia!L136</f>
        <v>0</v>
      </c>
      <c r="M190" s="30">
        <f>obliczenia!M136</f>
        <v>0</v>
      </c>
      <c r="N190" s="30">
        <f>obliczenia!N136</f>
        <v>0</v>
      </c>
      <c r="O190" s="30">
        <f>obliczenia!O136</f>
        <v>0</v>
      </c>
      <c r="P190" s="30">
        <f>obliczenia!P136</f>
        <v>0</v>
      </c>
      <c r="Q190" s="30">
        <f>obliczenia!Q136</f>
        <v>0</v>
      </c>
      <c r="R190" s="30">
        <f>obliczenia!R136</f>
        <v>0</v>
      </c>
      <c r="S190" s="30">
        <f>obliczenia!S136</f>
        <v>0</v>
      </c>
      <c r="T190" s="30">
        <f>obliczenia!T136</f>
        <v>0</v>
      </c>
      <c r="U190" s="30">
        <f>obliczenia!U136</f>
        <v>0</v>
      </c>
      <c r="V190" s="30">
        <f>obliczenia!V136</f>
        <v>0</v>
      </c>
      <c r="W190" s="30">
        <f>obliczenia!W136</f>
        <v>0</v>
      </c>
      <c r="X190" s="30">
        <f>obliczenia!X136</f>
        <v>0</v>
      </c>
      <c r="Y190" s="30">
        <f>obliczenia!Y136</f>
        <v>0</v>
      </c>
      <c r="Z190" s="30">
        <f>obliczenia!Z136</f>
        <v>0</v>
      </c>
      <c r="AA190" s="30">
        <f>obliczenia!AA136</f>
        <v>0</v>
      </c>
      <c r="AB190" s="21"/>
      <c r="AC190" s="21"/>
    </row>
    <row r="191" spans="2:29" ht="15" x14ac:dyDescent="0.25">
      <c r="B191" s="42" t="s">
        <v>78</v>
      </c>
      <c r="C191" s="32">
        <f>obliczenia!C137</f>
        <v>0</v>
      </c>
      <c r="D191" s="32">
        <f>obliczenia!D137</f>
        <v>0</v>
      </c>
      <c r="E191" s="32">
        <f>obliczenia!E137</f>
        <v>0</v>
      </c>
      <c r="F191" s="32">
        <f>obliczenia!F137</f>
        <v>0</v>
      </c>
      <c r="G191" s="32">
        <f>obliczenia!G137</f>
        <v>0</v>
      </c>
      <c r="H191" s="32">
        <f>obliczenia!H137</f>
        <v>0</v>
      </c>
      <c r="I191" s="32">
        <f>obliczenia!I137</f>
        <v>0</v>
      </c>
      <c r="J191" s="32">
        <f>obliczenia!J137</f>
        <v>0</v>
      </c>
      <c r="K191" s="32">
        <f>obliczenia!K137</f>
        <v>0</v>
      </c>
      <c r="L191" s="32">
        <f>obliczenia!L137</f>
        <v>0</v>
      </c>
      <c r="M191" s="32">
        <f>obliczenia!M137</f>
        <v>0</v>
      </c>
      <c r="N191" s="32">
        <f>obliczenia!N137</f>
        <v>0</v>
      </c>
      <c r="O191" s="32">
        <f>obliczenia!O137</f>
        <v>0</v>
      </c>
      <c r="P191" s="32">
        <f>obliczenia!P137</f>
        <v>0</v>
      </c>
      <c r="Q191" s="32">
        <f>obliczenia!Q137</f>
        <v>0</v>
      </c>
      <c r="R191" s="32">
        <f>obliczenia!R137</f>
        <v>0</v>
      </c>
      <c r="S191" s="32">
        <f>obliczenia!S137</f>
        <v>0</v>
      </c>
      <c r="T191" s="32">
        <f>obliczenia!T137</f>
        <v>0</v>
      </c>
      <c r="U191" s="32">
        <f>obliczenia!U137</f>
        <v>0</v>
      </c>
      <c r="V191" s="32">
        <f>obliczenia!V137</f>
        <v>0</v>
      </c>
      <c r="W191" s="32">
        <f>obliczenia!W137</f>
        <v>0</v>
      </c>
      <c r="X191" s="32">
        <f>obliczenia!X137</f>
        <v>0</v>
      </c>
      <c r="Y191" s="32">
        <f>obliczenia!Y137</f>
        <v>0</v>
      </c>
      <c r="Z191" s="32">
        <f>obliczenia!Z137</f>
        <v>0</v>
      </c>
      <c r="AA191" s="32">
        <f>obliczenia!AA137</f>
        <v>0</v>
      </c>
      <c r="AB191" s="21"/>
      <c r="AC191" s="21"/>
    </row>
    <row r="192" spans="2:29" s="3" customFormat="1" ht="30" x14ac:dyDescent="0.25">
      <c r="B192" s="24" t="s">
        <v>86</v>
      </c>
      <c r="C192" s="30">
        <f>obliczenia!C138</f>
        <v>0</v>
      </c>
      <c r="D192" s="30">
        <f>obliczenia!D138</f>
        <v>0</v>
      </c>
      <c r="E192" s="30">
        <f>obliczenia!E138</f>
        <v>0</v>
      </c>
      <c r="F192" s="30">
        <f>obliczenia!F138</f>
        <v>0</v>
      </c>
      <c r="G192" s="30">
        <f>obliczenia!G138</f>
        <v>0</v>
      </c>
      <c r="H192" s="30">
        <f>obliczenia!H138</f>
        <v>0</v>
      </c>
      <c r="I192" s="30">
        <f>obliczenia!I138</f>
        <v>0</v>
      </c>
      <c r="J192" s="30">
        <f>obliczenia!J138</f>
        <v>0</v>
      </c>
      <c r="K192" s="30">
        <f>obliczenia!K138</f>
        <v>0</v>
      </c>
      <c r="L192" s="30">
        <f>obliczenia!L138</f>
        <v>0</v>
      </c>
      <c r="M192" s="30">
        <f>obliczenia!M138</f>
        <v>0</v>
      </c>
      <c r="N192" s="30">
        <f>obliczenia!N138</f>
        <v>0</v>
      </c>
      <c r="O192" s="30">
        <f>obliczenia!O138</f>
        <v>0</v>
      </c>
      <c r="P192" s="30">
        <f>obliczenia!P138</f>
        <v>0</v>
      </c>
      <c r="Q192" s="30">
        <f>obliczenia!Q138</f>
        <v>0</v>
      </c>
      <c r="R192" s="30">
        <f>obliczenia!R138</f>
        <v>0</v>
      </c>
      <c r="S192" s="30">
        <f>obliczenia!S138</f>
        <v>0</v>
      </c>
      <c r="T192" s="30">
        <f>obliczenia!T138</f>
        <v>0</v>
      </c>
      <c r="U192" s="30">
        <f>obliczenia!U138</f>
        <v>0</v>
      </c>
      <c r="V192" s="30">
        <f>obliczenia!V138</f>
        <v>0</v>
      </c>
      <c r="W192" s="30">
        <f>obliczenia!W138</f>
        <v>0</v>
      </c>
      <c r="X192" s="30">
        <f>obliczenia!X138</f>
        <v>0</v>
      </c>
      <c r="Y192" s="30">
        <f>obliczenia!Y138</f>
        <v>0</v>
      </c>
      <c r="Z192" s="30">
        <f>obliczenia!Z138</f>
        <v>0</v>
      </c>
      <c r="AA192" s="30">
        <f>obliczenia!AA138</f>
        <v>0</v>
      </c>
      <c r="AB192" s="21"/>
      <c r="AC192" s="21"/>
    </row>
    <row r="193" spans="2:29" s="3" customFormat="1" ht="30" x14ac:dyDescent="0.25">
      <c r="B193" s="24" t="s">
        <v>87</v>
      </c>
      <c r="C193" s="30">
        <f>obliczenia!C139</f>
        <v>0</v>
      </c>
      <c r="D193" s="30">
        <f>obliczenia!D139</f>
        <v>0</v>
      </c>
      <c r="E193" s="30">
        <f>obliczenia!E139</f>
        <v>0</v>
      </c>
      <c r="F193" s="30">
        <f>obliczenia!F139</f>
        <v>0</v>
      </c>
      <c r="G193" s="30">
        <f>obliczenia!G139</f>
        <v>0</v>
      </c>
      <c r="H193" s="30">
        <f>obliczenia!H139</f>
        <v>0</v>
      </c>
      <c r="I193" s="30">
        <f>obliczenia!I139</f>
        <v>0</v>
      </c>
      <c r="J193" s="30">
        <f>obliczenia!J139</f>
        <v>0</v>
      </c>
      <c r="K193" s="30">
        <f>obliczenia!K139</f>
        <v>0</v>
      </c>
      <c r="L193" s="30">
        <f>obliczenia!L139</f>
        <v>0</v>
      </c>
      <c r="M193" s="30">
        <f>obliczenia!M139</f>
        <v>0</v>
      </c>
      <c r="N193" s="30">
        <f>obliczenia!N139</f>
        <v>0</v>
      </c>
      <c r="O193" s="30">
        <f>obliczenia!O139</f>
        <v>0</v>
      </c>
      <c r="P193" s="30">
        <f>obliczenia!P139</f>
        <v>0</v>
      </c>
      <c r="Q193" s="30">
        <f>obliczenia!Q139</f>
        <v>0</v>
      </c>
      <c r="R193" s="30">
        <f>obliczenia!R139</f>
        <v>0</v>
      </c>
      <c r="S193" s="30">
        <f>obliczenia!S139</f>
        <v>0</v>
      </c>
      <c r="T193" s="30">
        <f>obliczenia!T139</f>
        <v>0</v>
      </c>
      <c r="U193" s="30">
        <f>obliczenia!U139</f>
        <v>0</v>
      </c>
      <c r="V193" s="30">
        <f>obliczenia!V139</f>
        <v>0</v>
      </c>
      <c r="W193" s="30">
        <f>obliczenia!W139</f>
        <v>0</v>
      </c>
      <c r="X193" s="30">
        <f>obliczenia!X139</f>
        <v>0</v>
      </c>
      <c r="Y193" s="30">
        <f>obliczenia!Y139</f>
        <v>0</v>
      </c>
      <c r="Z193" s="30">
        <f>obliczenia!Z139</f>
        <v>0</v>
      </c>
      <c r="AA193" s="30">
        <f>obliczenia!AA139</f>
        <v>0</v>
      </c>
      <c r="AB193" s="21"/>
      <c r="AC193" s="21"/>
    </row>
    <row r="194" spans="2:29" s="3" customFormat="1" ht="15" x14ac:dyDescent="0.25">
      <c r="B194" s="24" t="s">
        <v>88</v>
      </c>
      <c r="C194" s="30">
        <f>obliczenia!C140</f>
        <v>0</v>
      </c>
      <c r="D194" s="30">
        <f>obliczenia!D140</f>
        <v>0</v>
      </c>
      <c r="E194" s="30">
        <f>obliczenia!E140</f>
        <v>0</v>
      </c>
      <c r="F194" s="30">
        <f>obliczenia!F140</f>
        <v>0</v>
      </c>
      <c r="G194" s="30">
        <f>obliczenia!G140</f>
        <v>0</v>
      </c>
      <c r="H194" s="30">
        <f>obliczenia!H140</f>
        <v>0</v>
      </c>
      <c r="I194" s="30">
        <f>obliczenia!I140</f>
        <v>0</v>
      </c>
      <c r="J194" s="30">
        <f>obliczenia!J140</f>
        <v>0</v>
      </c>
      <c r="K194" s="30">
        <f>obliczenia!K140</f>
        <v>0</v>
      </c>
      <c r="L194" s="30">
        <f>obliczenia!L140</f>
        <v>0</v>
      </c>
      <c r="M194" s="30">
        <f>obliczenia!M140</f>
        <v>0</v>
      </c>
      <c r="N194" s="30">
        <f>obliczenia!N140</f>
        <v>0</v>
      </c>
      <c r="O194" s="30">
        <f>obliczenia!O140</f>
        <v>0</v>
      </c>
      <c r="P194" s="30">
        <f>obliczenia!P140</f>
        <v>0</v>
      </c>
      <c r="Q194" s="30">
        <f>obliczenia!Q140</f>
        <v>0</v>
      </c>
      <c r="R194" s="30">
        <f>obliczenia!R140</f>
        <v>0</v>
      </c>
      <c r="S194" s="30">
        <f>obliczenia!S140</f>
        <v>0</v>
      </c>
      <c r="T194" s="30">
        <f>obliczenia!T140</f>
        <v>0</v>
      </c>
      <c r="U194" s="30">
        <f>obliczenia!U140</f>
        <v>0</v>
      </c>
      <c r="V194" s="30">
        <f>obliczenia!V140</f>
        <v>0</v>
      </c>
      <c r="W194" s="30">
        <f>obliczenia!W140</f>
        <v>0</v>
      </c>
      <c r="X194" s="30">
        <f>obliczenia!X140</f>
        <v>0</v>
      </c>
      <c r="Y194" s="30">
        <f>obliczenia!Y140</f>
        <v>0</v>
      </c>
      <c r="Z194" s="30">
        <f>obliczenia!Z140</f>
        <v>0</v>
      </c>
      <c r="AA194" s="30">
        <f>obliczenia!AA140</f>
        <v>0</v>
      </c>
      <c r="AB194" s="21"/>
      <c r="AC194" s="21"/>
    </row>
    <row r="195" spans="2:29" s="3" customFormat="1" ht="30" x14ac:dyDescent="0.25">
      <c r="B195" s="24" t="s">
        <v>89</v>
      </c>
      <c r="C195" s="30">
        <f>obliczenia!C141</f>
        <v>0</v>
      </c>
      <c r="D195" s="30">
        <f>obliczenia!D141</f>
        <v>0</v>
      </c>
      <c r="E195" s="30">
        <f>obliczenia!E141</f>
        <v>0</v>
      </c>
      <c r="F195" s="30">
        <f>obliczenia!F141</f>
        <v>0</v>
      </c>
      <c r="G195" s="30">
        <f>obliczenia!G141</f>
        <v>0</v>
      </c>
      <c r="H195" s="30">
        <f>obliczenia!H141</f>
        <v>0</v>
      </c>
      <c r="I195" s="30">
        <f>obliczenia!I141</f>
        <v>0</v>
      </c>
      <c r="J195" s="30">
        <f>obliczenia!J141</f>
        <v>0</v>
      </c>
      <c r="K195" s="30">
        <f>obliczenia!K141</f>
        <v>0</v>
      </c>
      <c r="L195" s="30">
        <f>obliczenia!L141</f>
        <v>0</v>
      </c>
      <c r="M195" s="30">
        <f>obliczenia!M141</f>
        <v>0</v>
      </c>
      <c r="N195" s="30">
        <f>obliczenia!N141</f>
        <v>0</v>
      </c>
      <c r="O195" s="30">
        <f>obliczenia!O141</f>
        <v>0</v>
      </c>
      <c r="P195" s="30">
        <f>obliczenia!P141</f>
        <v>0</v>
      </c>
      <c r="Q195" s="30">
        <f>obliczenia!Q141</f>
        <v>0</v>
      </c>
      <c r="R195" s="30">
        <f>obliczenia!R141</f>
        <v>0</v>
      </c>
      <c r="S195" s="30">
        <f>obliczenia!S141</f>
        <v>0</v>
      </c>
      <c r="T195" s="30">
        <f>obliczenia!T141</f>
        <v>0</v>
      </c>
      <c r="U195" s="30">
        <f>obliczenia!U141</f>
        <v>0</v>
      </c>
      <c r="V195" s="30">
        <f>obliczenia!V141</f>
        <v>0</v>
      </c>
      <c r="W195" s="30">
        <f>obliczenia!W141</f>
        <v>0</v>
      </c>
      <c r="X195" s="30">
        <f>obliczenia!X141</f>
        <v>0</v>
      </c>
      <c r="Y195" s="30">
        <f>obliczenia!Y141</f>
        <v>0</v>
      </c>
      <c r="Z195" s="30">
        <f>obliczenia!Z141</f>
        <v>0</v>
      </c>
      <c r="AA195" s="30">
        <f>obliczenia!AA141</f>
        <v>0</v>
      </c>
      <c r="AB195" s="21"/>
      <c r="AC195" s="21"/>
    </row>
    <row r="196" spans="2:29" s="3" customFormat="1" ht="30" x14ac:dyDescent="0.25">
      <c r="B196" s="24" t="s">
        <v>90</v>
      </c>
      <c r="C196" s="30">
        <f>obliczenia!C142</f>
        <v>0</v>
      </c>
      <c r="D196" s="30">
        <f>obliczenia!D142</f>
        <v>0</v>
      </c>
      <c r="E196" s="30">
        <f>obliczenia!E142</f>
        <v>0</v>
      </c>
      <c r="F196" s="30">
        <f>obliczenia!F142</f>
        <v>0</v>
      </c>
      <c r="G196" s="30">
        <f>obliczenia!G142</f>
        <v>0</v>
      </c>
      <c r="H196" s="30">
        <f>obliczenia!H142</f>
        <v>0</v>
      </c>
      <c r="I196" s="30">
        <f>obliczenia!I142</f>
        <v>0</v>
      </c>
      <c r="J196" s="30">
        <f>obliczenia!J142</f>
        <v>0</v>
      </c>
      <c r="K196" s="30">
        <f>obliczenia!K142</f>
        <v>0</v>
      </c>
      <c r="L196" s="30">
        <f>obliczenia!L142</f>
        <v>0</v>
      </c>
      <c r="M196" s="30">
        <f>obliczenia!M142</f>
        <v>0</v>
      </c>
      <c r="N196" s="30">
        <f>obliczenia!N142</f>
        <v>0</v>
      </c>
      <c r="O196" s="30">
        <f>obliczenia!O142</f>
        <v>0</v>
      </c>
      <c r="P196" s="30">
        <f>obliczenia!P142</f>
        <v>0</v>
      </c>
      <c r="Q196" s="30">
        <f>obliczenia!Q142</f>
        <v>0</v>
      </c>
      <c r="R196" s="30">
        <f>obliczenia!R142</f>
        <v>0</v>
      </c>
      <c r="S196" s="30">
        <f>obliczenia!S142</f>
        <v>0</v>
      </c>
      <c r="T196" s="30">
        <f>obliczenia!T142</f>
        <v>0</v>
      </c>
      <c r="U196" s="30">
        <f>obliczenia!U142</f>
        <v>0</v>
      </c>
      <c r="V196" s="30">
        <f>obliczenia!V142</f>
        <v>0</v>
      </c>
      <c r="W196" s="30">
        <f>obliczenia!W142</f>
        <v>0</v>
      </c>
      <c r="X196" s="30">
        <f>obliczenia!X142</f>
        <v>0</v>
      </c>
      <c r="Y196" s="30">
        <f>obliczenia!Y142</f>
        <v>0</v>
      </c>
      <c r="Z196" s="30">
        <f>obliczenia!Z142</f>
        <v>0</v>
      </c>
      <c r="AA196" s="30">
        <f>obliczenia!AA142</f>
        <v>0</v>
      </c>
      <c r="AB196" s="21"/>
      <c r="AC196" s="21"/>
    </row>
    <row r="197" spans="2:29" s="3" customFormat="1" ht="15" x14ac:dyDescent="0.25">
      <c r="B197" s="24" t="s">
        <v>91</v>
      </c>
      <c r="C197" s="30">
        <f>obliczenia!C143</f>
        <v>0</v>
      </c>
      <c r="D197" s="30">
        <f>obliczenia!D143</f>
        <v>0</v>
      </c>
      <c r="E197" s="30">
        <f>obliczenia!E143</f>
        <v>0</v>
      </c>
      <c r="F197" s="30">
        <f>obliczenia!F143</f>
        <v>0</v>
      </c>
      <c r="G197" s="30">
        <f>obliczenia!G143</f>
        <v>0</v>
      </c>
      <c r="H197" s="30">
        <f>obliczenia!H143</f>
        <v>0</v>
      </c>
      <c r="I197" s="30">
        <f>obliczenia!I143</f>
        <v>0</v>
      </c>
      <c r="J197" s="30">
        <f>obliczenia!J143</f>
        <v>0</v>
      </c>
      <c r="K197" s="30">
        <f>obliczenia!K143</f>
        <v>0</v>
      </c>
      <c r="L197" s="30">
        <f>obliczenia!L143</f>
        <v>0</v>
      </c>
      <c r="M197" s="30">
        <f>obliczenia!M143</f>
        <v>0</v>
      </c>
      <c r="N197" s="30">
        <f>obliczenia!N143</f>
        <v>0</v>
      </c>
      <c r="O197" s="30">
        <f>obliczenia!O143</f>
        <v>0</v>
      </c>
      <c r="P197" s="30">
        <f>obliczenia!P143</f>
        <v>0</v>
      </c>
      <c r="Q197" s="30">
        <f>obliczenia!Q143</f>
        <v>0</v>
      </c>
      <c r="R197" s="30">
        <f>obliczenia!R143</f>
        <v>0</v>
      </c>
      <c r="S197" s="30">
        <f>obliczenia!S143</f>
        <v>0</v>
      </c>
      <c r="T197" s="30">
        <f>obliczenia!T143</f>
        <v>0</v>
      </c>
      <c r="U197" s="30">
        <f>obliczenia!U143</f>
        <v>0</v>
      </c>
      <c r="V197" s="30">
        <f>obliczenia!V143</f>
        <v>0</v>
      </c>
      <c r="W197" s="30">
        <f>obliczenia!W143</f>
        <v>0</v>
      </c>
      <c r="X197" s="30">
        <f>obliczenia!X143</f>
        <v>0</v>
      </c>
      <c r="Y197" s="30">
        <f>obliczenia!Y143</f>
        <v>0</v>
      </c>
      <c r="Z197" s="30">
        <f>obliczenia!Z143</f>
        <v>0</v>
      </c>
      <c r="AA197" s="30">
        <f>obliczenia!AA143</f>
        <v>0</v>
      </c>
      <c r="AB197" s="21"/>
      <c r="AC197" s="21"/>
    </row>
    <row r="198" spans="2:29" ht="30" x14ac:dyDescent="0.25">
      <c r="B198" s="42" t="s">
        <v>92</v>
      </c>
      <c r="C198" s="32">
        <f>obliczenia!C144</f>
        <v>73185</v>
      </c>
      <c r="D198" s="32">
        <f>obliczenia!D144</f>
        <v>4345582.5</v>
      </c>
      <c r="E198" s="32">
        <f>obliczenia!E144</f>
        <v>0</v>
      </c>
      <c r="F198" s="32">
        <f>obliczenia!F144</f>
        <v>0</v>
      </c>
      <c r="G198" s="32">
        <f>obliczenia!G144</f>
        <v>0</v>
      </c>
      <c r="H198" s="32">
        <f>obliczenia!H144</f>
        <v>0</v>
      </c>
      <c r="I198" s="32">
        <f>obliczenia!I144</f>
        <v>0</v>
      </c>
      <c r="J198" s="32">
        <f>obliczenia!J144</f>
        <v>0</v>
      </c>
      <c r="K198" s="32">
        <f>obliczenia!K144</f>
        <v>0</v>
      </c>
      <c r="L198" s="32">
        <f>obliczenia!L144</f>
        <v>0</v>
      </c>
      <c r="M198" s="32">
        <f>obliczenia!M144</f>
        <v>0</v>
      </c>
      <c r="N198" s="32">
        <f>obliczenia!N144</f>
        <v>0</v>
      </c>
      <c r="O198" s="32">
        <f>obliczenia!O144</f>
        <v>0</v>
      </c>
      <c r="P198" s="32">
        <f>obliczenia!P144</f>
        <v>0</v>
      </c>
      <c r="Q198" s="32">
        <f>obliczenia!Q144</f>
        <v>0</v>
      </c>
      <c r="R198" s="32">
        <f>obliczenia!R144</f>
        <v>0</v>
      </c>
      <c r="S198" s="32">
        <f>obliczenia!S144</f>
        <v>0</v>
      </c>
      <c r="T198" s="32">
        <f>obliczenia!T144</f>
        <v>0</v>
      </c>
      <c r="U198" s="32">
        <f>obliczenia!U144</f>
        <v>0</v>
      </c>
      <c r="V198" s="32">
        <f>obliczenia!V144</f>
        <v>0</v>
      </c>
      <c r="W198" s="32">
        <f>obliczenia!W144</f>
        <v>0</v>
      </c>
      <c r="X198" s="32">
        <f>obliczenia!X144</f>
        <v>0</v>
      </c>
      <c r="Y198" s="32">
        <f>obliczenia!Y144</f>
        <v>0</v>
      </c>
      <c r="Z198" s="32">
        <f>obliczenia!Z144</f>
        <v>0</v>
      </c>
      <c r="AA198" s="32">
        <f>obliczenia!AA144</f>
        <v>0</v>
      </c>
      <c r="AB198" s="21"/>
      <c r="AC198" s="21"/>
    </row>
    <row r="199" spans="2:29" ht="30" x14ac:dyDescent="0.25">
      <c r="B199" s="68" t="s">
        <v>93</v>
      </c>
      <c r="C199" s="56">
        <f>obliczenia!C145</f>
        <v>950185</v>
      </c>
      <c r="D199" s="56">
        <f>obliczenia!D145</f>
        <v>-2572917.5</v>
      </c>
      <c r="E199" s="56">
        <f>obliczenia!E145</f>
        <v>1050336.538461538</v>
      </c>
      <c r="F199" s="56">
        <f>obliczenia!F145</f>
        <v>1048000</v>
      </c>
      <c r="G199" s="56">
        <f>obliczenia!G145</f>
        <v>1048000</v>
      </c>
      <c r="H199" s="56">
        <f>obliczenia!H145</f>
        <v>1048000</v>
      </c>
      <c r="I199" s="56">
        <f>obliczenia!I145</f>
        <v>1048000</v>
      </c>
      <c r="J199" s="56">
        <f>obliczenia!J145</f>
        <v>1048000</v>
      </c>
      <c r="K199" s="56">
        <f>obliczenia!K145</f>
        <v>1048000</v>
      </c>
      <c r="L199" s="56">
        <f>obliczenia!L145</f>
        <v>1048000</v>
      </c>
      <c r="M199" s="56">
        <f>obliczenia!M145</f>
        <v>1048000</v>
      </c>
      <c r="N199" s="56">
        <f>obliczenia!N145</f>
        <v>448000</v>
      </c>
      <c r="O199" s="56">
        <f>obliczenia!O145</f>
        <v>1048000</v>
      </c>
      <c r="P199" s="56">
        <f>obliczenia!P145</f>
        <v>1048000</v>
      </c>
      <c r="Q199" s="56">
        <f>obliczenia!Q145</f>
        <v>1048000</v>
      </c>
      <c r="R199" s="56">
        <f>obliczenia!R145</f>
        <v>1048000</v>
      </c>
      <c r="S199" s="56">
        <f>obliczenia!S145</f>
        <v>1048000</v>
      </c>
      <c r="T199" s="56">
        <f>obliczenia!T145</f>
        <v>1048000</v>
      </c>
      <c r="U199" s="56">
        <f>obliczenia!U145</f>
        <v>1048000</v>
      </c>
      <c r="V199" s="56">
        <f>obliczenia!V145</f>
        <v>1048000</v>
      </c>
      <c r="W199" s="56">
        <f>obliczenia!W145</f>
        <v>1048000</v>
      </c>
      <c r="X199" s="56">
        <f>obliczenia!X145</f>
        <v>448000</v>
      </c>
      <c r="Y199" s="56">
        <f>obliczenia!Y145</f>
        <v>1047999.9999999991</v>
      </c>
      <c r="Z199" s="56">
        <f>obliczenia!Z145</f>
        <v>1047999.9999999991</v>
      </c>
      <c r="AA199" s="56">
        <f>obliczenia!AA145</f>
        <v>1047999.9999999991</v>
      </c>
      <c r="AB199" s="21"/>
      <c r="AC199" s="21"/>
    </row>
    <row r="200" spans="2:29" ht="30" x14ac:dyDescent="0.25">
      <c r="B200" s="42" t="s">
        <v>94</v>
      </c>
      <c r="C200" s="32">
        <f>obliczenia!C146</f>
        <v>5100000</v>
      </c>
      <c r="D200" s="32">
        <f>obliczenia!D146</f>
        <v>6050185</v>
      </c>
      <c r="E200" s="32">
        <f>obliczenia!E146</f>
        <v>3477267.5</v>
      </c>
      <c r="F200" s="32">
        <f>obliczenia!F146</f>
        <v>4527604.038461538</v>
      </c>
      <c r="G200" s="32">
        <f>obliczenia!G146</f>
        <v>5575604.038461538</v>
      </c>
      <c r="H200" s="32">
        <f>obliczenia!H146</f>
        <v>6623604.038461538</v>
      </c>
      <c r="I200" s="32">
        <f>obliczenia!I146</f>
        <v>7671604.038461538</v>
      </c>
      <c r="J200" s="32">
        <f>obliczenia!J146</f>
        <v>8719604.038461538</v>
      </c>
      <c r="K200" s="32">
        <f>obliczenia!K146</f>
        <v>9767604.038461538</v>
      </c>
      <c r="L200" s="32">
        <f>obliczenia!L146</f>
        <v>10815604.038461538</v>
      </c>
      <c r="M200" s="32">
        <f>obliczenia!M146</f>
        <v>11863604.038461538</v>
      </c>
      <c r="N200" s="32">
        <f>obliczenia!N146</f>
        <v>12911604.038461538</v>
      </c>
      <c r="O200" s="32">
        <f>obliczenia!O146</f>
        <v>13359604.038461538</v>
      </c>
      <c r="P200" s="32">
        <f>obliczenia!P146</f>
        <v>14407604.038461538</v>
      </c>
      <c r="Q200" s="32">
        <f>obliczenia!Q146</f>
        <v>15455604.038461538</v>
      </c>
      <c r="R200" s="32">
        <f>obliczenia!R146</f>
        <v>16503604.038461538</v>
      </c>
      <c r="S200" s="32">
        <f>obliczenia!S146</f>
        <v>17551604.038461536</v>
      </c>
      <c r="T200" s="32">
        <f>obliczenia!T146</f>
        <v>18599604.038461536</v>
      </c>
      <c r="U200" s="32">
        <f>obliczenia!U146</f>
        <v>19647604.038461536</v>
      </c>
      <c r="V200" s="32">
        <f>obliczenia!V146</f>
        <v>20695604.038461536</v>
      </c>
      <c r="W200" s="32">
        <f>obliczenia!W146</f>
        <v>21743604.038461536</v>
      </c>
      <c r="X200" s="32">
        <f>obliczenia!X146</f>
        <v>22791604.038461536</v>
      </c>
      <c r="Y200" s="32">
        <f>obliczenia!Y146</f>
        <v>23239604.038461536</v>
      </c>
      <c r="Z200" s="32">
        <f>obliczenia!Z146</f>
        <v>24287604.038461536</v>
      </c>
      <c r="AA200" s="32">
        <f>obliczenia!AA146</f>
        <v>25335604.038461536</v>
      </c>
      <c r="AB200" s="21"/>
      <c r="AC200" s="21"/>
    </row>
    <row r="201" spans="2:29" ht="30" x14ac:dyDescent="0.25">
      <c r="B201" s="42" t="s">
        <v>95</v>
      </c>
      <c r="C201" s="32">
        <f>obliczenia!C147</f>
        <v>6050185</v>
      </c>
      <c r="D201" s="32">
        <f>obliczenia!D147</f>
        <v>3477267.5</v>
      </c>
      <c r="E201" s="32">
        <f>obliczenia!E147</f>
        <v>4527604.038461538</v>
      </c>
      <c r="F201" s="32">
        <f>obliczenia!F147</f>
        <v>5575604.038461538</v>
      </c>
      <c r="G201" s="32">
        <f>obliczenia!G147</f>
        <v>6623604.038461538</v>
      </c>
      <c r="H201" s="32">
        <f>obliczenia!H147</f>
        <v>7671604.038461538</v>
      </c>
      <c r="I201" s="32">
        <f>obliczenia!I147</f>
        <v>8719604.038461538</v>
      </c>
      <c r="J201" s="32">
        <f>obliczenia!J147</f>
        <v>9767604.038461538</v>
      </c>
      <c r="K201" s="32">
        <f>obliczenia!K147</f>
        <v>10815604.038461538</v>
      </c>
      <c r="L201" s="32">
        <f>obliczenia!L147</f>
        <v>11863604.038461538</v>
      </c>
      <c r="M201" s="32">
        <f>obliczenia!M147</f>
        <v>12911604.038461538</v>
      </c>
      <c r="N201" s="32">
        <f>obliczenia!N147</f>
        <v>13359604.038461538</v>
      </c>
      <c r="O201" s="32">
        <f>obliczenia!O147</f>
        <v>14407604.038461538</v>
      </c>
      <c r="P201" s="32">
        <f>obliczenia!P147</f>
        <v>15455604.038461538</v>
      </c>
      <c r="Q201" s="32">
        <f>obliczenia!Q147</f>
        <v>16503604.038461538</v>
      </c>
      <c r="R201" s="32">
        <f>obliczenia!R147</f>
        <v>17551604.038461536</v>
      </c>
      <c r="S201" s="32">
        <f>obliczenia!S147</f>
        <v>18599604.038461536</v>
      </c>
      <c r="T201" s="32">
        <f>obliczenia!T147</f>
        <v>19647604.038461536</v>
      </c>
      <c r="U201" s="32">
        <f>obliczenia!U147</f>
        <v>20695604.038461536</v>
      </c>
      <c r="V201" s="32">
        <f>obliczenia!V147</f>
        <v>21743604.038461536</v>
      </c>
      <c r="W201" s="32">
        <f>obliczenia!W147</f>
        <v>22791604.038461536</v>
      </c>
      <c r="X201" s="32">
        <f>obliczenia!X147</f>
        <v>23239604.038461536</v>
      </c>
      <c r="Y201" s="32">
        <f>obliczenia!Y147</f>
        <v>24287604.038461536</v>
      </c>
      <c r="Z201" s="32">
        <f>obliczenia!Z147</f>
        <v>25335604.038461536</v>
      </c>
      <c r="AA201" s="32">
        <f>obliczenia!AA147</f>
        <v>26383604.038461536</v>
      </c>
      <c r="AB201" s="21"/>
      <c r="AC201" s="21"/>
    </row>
    <row r="202" spans="2:29" ht="15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spans="2:29" ht="15" x14ac:dyDescent="0.25">
      <c r="B203" s="20" t="s">
        <v>224</v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spans="2:29" ht="15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spans="2:29" ht="15" x14ac:dyDescent="0.25">
      <c r="B205" s="20" t="s">
        <v>168</v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spans="2:29" ht="15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spans="2:29" ht="15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spans="2:29" ht="15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spans="2:29" ht="15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spans="2:29" ht="15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spans="2:29" ht="15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spans="2:29" ht="15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spans="2:29" ht="15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spans="2:29" ht="15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spans="2:29" ht="15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spans="2:29" ht="15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spans="2:29" ht="15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spans="2:29" ht="15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spans="2:29" ht="15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spans="2:29" ht="15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spans="2:29" ht="15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spans="2:29" ht="15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spans="2:29" ht="15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spans="2:29" ht="15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spans="2:29" ht="15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spans="2:29" ht="15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spans="2:29" ht="15" x14ac:dyDescent="0.25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spans="2:29" ht="15" x14ac:dyDescent="0.25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spans="2:29" ht="15" x14ac:dyDescent="0.25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spans="2:29" ht="15" x14ac:dyDescent="0.25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spans="2:29" ht="15" x14ac:dyDescent="0.25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spans="2:29" ht="15" x14ac:dyDescent="0.25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spans="2:29" ht="15" x14ac:dyDescent="0.25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spans="2:29" ht="15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spans="2:29" ht="15" x14ac:dyDescent="0.25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spans="2:29" ht="15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spans="2:29" ht="15" x14ac:dyDescent="0.25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spans="2:29" ht="15" x14ac:dyDescent="0.2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spans="2:29" ht="15" x14ac:dyDescent="0.2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spans="2:29" ht="15" x14ac:dyDescent="0.2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spans="2:29" ht="15" x14ac:dyDescent="0.2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spans="2:29" ht="15" x14ac:dyDescent="0.2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spans="2:29" ht="15" x14ac:dyDescent="0.2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spans="2:29" ht="15" x14ac:dyDescent="0.2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spans="2:29" ht="15" x14ac:dyDescent="0.2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spans="2:29" ht="15" x14ac:dyDescent="0.2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spans="2:29" ht="15" x14ac:dyDescent="0.2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spans="2:29" ht="15" x14ac:dyDescent="0.2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spans="2:29" ht="15" x14ac:dyDescent="0.2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spans="2:29" ht="15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spans="2:29" ht="15" x14ac:dyDescent="0.25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spans="2:29" ht="15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spans="2:29" ht="15" x14ac:dyDescent="0.25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spans="2:29" ht="15" x14ac:dyDescent="0.25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spans="2:29" ht="15" x14ac:dyDescent="0.25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spans="2:29" ht="15" x14ac:dyDescent="0.25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spans="2:29" ht="15" x14ac:dyDescent="0.25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spans="2:29" ht="15" x14ac:dyDescent="0.25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spans="2:29" ht="15" x14ac:dyDescent="0.25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spans="2:29" ht="15" x14ac:dyDescent="0.25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spans="2:29" ht="15" x14ac:dyDescent="0.25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spans="2:29" ht="15" x14ac:dyDescent="0.25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spans="2:29" ht="15" x14ac:dyDescent="0.25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spans="2:29" ht="15" x14ac:dyDescent="0.25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spans="2:29" ht="15" x14ac:dyDescent="0.25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spans="2:29" ht="15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spans="2:29" ht="15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spans="2:29" ht="15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spans="2:29" ht="15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spans="2:29" ht="15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spans="2:29" ht="15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spans="2:29" ht="15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spans="2:29" ht="15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spans="2:29" ht="15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spans="2:29" ht="15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spans="2:29" ht="15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spans="2:29" ht="15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spans="2:29" ht="15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spans="2:29" ht="15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spans="2:29" ht="15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spans="2:29" ht="15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spans="2:29" ht="15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spans="2:29" ht="15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spans="2:29" ht="15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spans="2:29" ht="15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spans="2:29" ht="15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spans="2:29" ht="15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spans="2:29" ht="15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spans="2:29" ht="15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spans="2:29" ht="15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spans="2:29" ht="15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spans="2:29" ht="15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spans="2:29" ht="15" x14ac:dyDescent="0.25"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spans="2:29" ht="15" x14ac:dyDescent="0.25"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spans="2:29" ht="15" x14ac:dyDescent="0.25"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spans="2:29" ht="15" x14ac:dyDescent="0.25"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spans="2:29" ht="15" x14ac:dyDescent="0.25"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spans="2:29" ht="15" x14ac:dyDescent="0.25"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spans="2:29" ht="15" x14ac:dyDescent="0.25"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spans="2:29" ht="15" x14ac:dyDescent="0.25"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spans="2:29" ht="15" x14ac:dyDescent="0.25"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spans="2:29" ht="15" x14ac:dyDescent="0.25"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spans="2:29" ht="15" x14ac:dyDescent="0.25"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spans="2:29" ht="15" x14ac:dyDescent="0.25"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spans="2:29" ht="15" x14ac:dyDescent="0.25"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spans="2:29" ht="15" x14ac:dyDescent="0.25"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spans="2:29" ht="15" x14ac:dyDescent="0.25"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spans="2:29" ht="15" x14ac:dyDescent="0.25"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spans="2:29" ht="15" x14ac:dyDescent="0.25"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spans="2:29" ht="15" x14ac:dyDescent="0.25"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spans="2:29" ht="15" x14ac:dyDescent="0.25"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spans="2:29" ht="15" x14ac:dyDescent="0.25"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spans="2:29" ht="15" x14ac:dyDescent="0.25"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spans="2:29" ht="15" x14ac:dyDescent="0.25"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spans="2:29" ht="15" x14ac:dyDescent="0.25"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spans="2:29" ht="15" x14ac:dyDescent="0.25"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spans="2:29" ht="15" x14ac:dyDescent="0.25"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spans="2:29" ht="15" x14ac:dyDescent="0.25"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spans="2:29" ht="15" x14ac:dyDescent="0.25"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spans="2:29" ht="15" x14ac:dyDescent="0.25"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spans="2:29" ht="15" x14ac:dyDescent="0.25"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spans="2:29" ht="15" x14ac:dyDescent="0.25"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spans="2:29" ht="15" x14ac:dyDescent="0.25"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spans="2:29" ht="15" x14ac:dyDescent="0.25"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spans="2:29" ht="15" x14ac:dyDescent="0.25"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spans="2:29" ht="15" x14ac:dyDescent="0.25"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spans="2:29" ht="15" x14ac:dyDescent="0.25"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spans="2:29" ht="15" x14ac:dyDescent="0.25"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spans="2:29" ht="15" x14ac:dyDescent="0.25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spans="2:29" ht="15" x14ac:dyDescent="0.25"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spans="2:29" ht="15" x14ac:dyDescent="0.25"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spans="2:29" ht="15" x14ac:dyDescent="0.25"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spans="2:29" ht="15" x14ac:dyDescent="0.25"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spans="2:29" ht="15" x14ac:dyDescent="0.25"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spans="2:29" ht="15" x14ac:dyDescent="0.25"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spans="2:29" ht="15" x14ac:dyDescent="0.25"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spans="2:29" ht="15" x14ac:dyDescent="0.25"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spans="2:29" ht="15" x14ac:dyDescent="0.25"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spans="2:29" ht="15" x14ac:dyDescent="0.25"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spans="2:29" ht="15" x14ac:dyDescent="0.25"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spans="2:29" ht="15" x14ac:dyDescent="0.25"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spans="2:29" ht="15" x14ac:dyDescent="0.25"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spans="2:29" ht="15" x14ac:dyDescent="0.25"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spans="2:29" ht="15" x14ac:dyDescent="0.25"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spans="2:29" ht="15" x14ac:dyDescent="0.25"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spans="2:29" ht="15" x14ac:dyDescent="0.25"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spans="2:29" ht="15" x14ac:dyDescent="0.25"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spans="2:29" ht="15" x14ac:dyDescent="0.25"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spans="2:29" ht="15" x14ac:dyDescent="0.25"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spans="2:29" ht="15" x14ac:dyDescent="0.25"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spans="2:29" ht="15" x14ac:dyDescent="0.25"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spans="2:29" ht="15" x14ac:dyDescent="0.25"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spans="2:29" ht="15" x14ac:dyDescent="0.25"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spans="2:29" ht="15" x14ac:dyDescent="0.25"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spans="2:29" ht="15" x14ac:dyDescent="0.25"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spans="2:29" ht="15" x14ac:dyDescent="0.25"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spans="2:29" ht="15" x14ac:dyDescent="0.25"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spans="2:29" ht="15" x14ac:dyDescent="0.25"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spans="2:29" ht="15" x14ac:dyDescent="0.25"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spans="2:29" ht="15" x14ac:dyDescent="0.25"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spans="2:29" ht="15" x14ac:dyDescent="0.25"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spans="2:29" ht="15" x14ac:dyDescent="0.25"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spans="2:29" ht="15" x14ac:dyDescent="0.25"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spans="2:29" ht="15" x14ac:dyDescent="0.25"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spans="2:29" ht="15" x14ac:dyDescent="0.25"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spans="2:29" ht="15" x14ac:dyDescent="0.25"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spans="2:29" ht="15" x14ac:dyDescent="0.25"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spans="2:29" ht="15" x14ac:dyDescent="0.25"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spans="2:29" ht="15" x14ac:dyDescent="0.25"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spans="2:29" ht="15" x14ac:dyDescent="0.25"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spans="2:29" ht="15" x14ac:dyDescent="0.25"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spans="2:29" ht="15" x14ac:dyDescent="0.25"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spans="2:29" ht="15" x14ac:dyDescent="0.25"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spans="2:29" ht="15" x14ac:dyDescent="0.25"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spans="2:29" ht="15" x14ac:dyDescent="0.25"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spans="2:29" ht="15" x14ac:dyDescent="0.25"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spans="2:29" ht="15" x14ac:dyDescent="0.25"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spans="2:29" ht="15" x14ac:dyDescent="0.25"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spans="2:29" ht="15" x14ac:dyDescent="0.25"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spans="2:29" ht="15" x14ac:dyDescent="0.25"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spans="2:29" ht="15" x14ac:dyDescent="0.25"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spans="2:29" ht="15" x14ac:dyDescent="0.25"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spans="2:29" ht="15" x14ac:dyDescent="0.25"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spans="2:29" ht="15" x14ac:dyDescent="0.25"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spans="2:29" ht="15" x14ac:dyDescent="0.25"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spans="2:29" ht="15" x14ac:dyDescent="0.25"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spans="2:29" ht="15" x14ac:dyDescent="0.25"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spans="2:29" ht="15" x14ac:dyDescent="0.25"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spans="2:29" ht="15" x14ac:dyDescent="0.25"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spans="2:29" ht="15" x14ac:dyDescent="0.25"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spans="2:29" ht="15" x14ac:dyDescent="0.25"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spans="2:29" ht="15" x14ac:dyDescent="0.25"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spans="2:29" ht="15" x14ac:dyDescent="0.25"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spans="2:29" ht="15" x14ac:dyDescent="0.25"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spans="2:29" ht="15" x14ac:dyDescent="0.25"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spans="2:29" ht="15" x14ac:dyDescent="0.25"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spans="2:29" ht="15" x14ac:dyDescent="0.25"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spans="2:29" ht="15" x14ac:dyDescent="0.25"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spans="2:29" ht="15" x14ac:dyDescent="0.25"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spans="2:29" ht="15" x14ac:dyDescent="0.25"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spans="2:29" ht="15" x14ac:dyDescent="0.25"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spans="2:29" ht="15" x14ac:dyDescent="0.25"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spans="2:29" ht="15" x14ac:dyDescent="0.25"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spans="2:29" ht="15" x14ac:dyDescent="0.25"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spans="2:29" ht="15" x14ac:dyDescent="0.25"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spans="2:29" ht="15" x14ac:dyDescent="0.25"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spans="2:29" ht="15" x14ac:dyDescent="0.25"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spans="2:29" ht="15" x14ac:dyDescent="0.25"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spans="2:29" ht="15" x14ac:dyDescent="0.25"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spans="2:29" ht="15" x14ac:dyDescent="0.25"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spans="2:29" ht="15" x14ac:dyDescent="0.25"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spans="2:29" ht="15" x14ac:dyDescent="0.25"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spans="2:29" ht="15" x14ac:dyDescent="0.25"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</vt:lpstr>
      <vt:lpstr>obliczenia</vt:lpstr>
      <vt:lpstr>wyniki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2019-12-03T13:32:50Z</dcterms:modified>
</cp:coreProperties>
</file>